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1075" windowHeight="9525" activeTab="0"/>
  </bookViews>
  <sheets>
    <sheet name="Ofte anvendte tags" sheetId="1" r:id="rId1"/>
    <sheet name="Eksempel - egenkapitalopgørelse" sheetId="2" r:id="rId2"/>
    <sheet name="Stamdata" sheetId="3" r:id="rId3"/>
    <sheet name="Stamdata_RAPPORT" sheetId="4" state="hidden" r:id="rId4"/>
    <sheet name="Thesaurus" sheetId="5" state="hidden" r:id="rId5"/>
    <sheet name="Formler-eksempler" sheetId="6" r:id="rId6"/>
    <sheet name="Udgåede (stadig aktive) tags" sheetId="7" r:id="rId7"/>
    <sheet name="Changelog" sheetId="8" state="hidden" r:id="rId8"/>
  </sheets>
  <definedNames>
    <definedName name="_xlnm._FilterDatabase" localSheetId="4" hidden="1">'Thesaurus'!$A$1:$B$1</definedName>
    <definedName name="_xlfn.COUNTIFS" hidden="1">#NAME?</definedName>
    <definedName name="_xlfn.IFERROR" hidden="1">#NAME?</definedName>
    <definedName name="_xlfn.SINGLE" hidden="1">#NAME?</definedName>
    <definedName name="_xlfn.SUMIFS" hidden="1">#NAME?</definedName>
    <definedName name="PP_Advokatens_adresse_by" localSheetId="2">'Stamdata'!$B$144</definedName>
    <definedName name="PP_Advokatens_adresse_land" localSheetId="2">'Stamdata'!$B$146</definedName>
    <definedName name="PP_Advokatens_adresse_landekode" localSheetId="2">'Stamdata'!$B$147</definedName>
    <definedName name="PP_Advokatens_adresse_postnummer" localSheetId="2">'Stamdata'!$B$143</definedName>
    <definedName name="PP_Advokatens_adresse_postnummer_og_by" localSheetId="2">'Stamdata'!$B$145</definedName>
    <definedName name="PP_Advokatens_adresse_vej_og_nummer" localSheetId="2">'Stamdata'!$B$142</definedName>
    <definedName name="PP_Advokatens_adresse_vejnavn" localSheetId="2">'Stamdata'!$B$140</definedName>
    <definedName name="PP_Advokatens_adresse_vejnr_og_etage" localSheetId="2">'Stamdata'!$B$141</definedName>
    <definedName name="PP_Advokatens_CVR_nr" localSheetId="2">'Stamdata'!$B$136</definedName>
    <definedName name="PP_Advokatens_LEI_kode" localSheetId="2">'Stamdata'!$B$137</definedName>
    <definedName name="PP_Advokatens_navn" localSheetId="2">'Stamdata'!$B$139</definedName>
    <definedName name="PP_Advokatens_P_nr" localSheetId="2">'Stamdata'!$B$138</definedName>
    <definedName name="PP_Antal_ansatte" localSheetId="2">'Stamdata'!$B$181</definedName>
    <definedName name="PP_Antal_ansatte_koncern" localSheetId="2">'Stamdata'!$D$181</definedName>
    <definedName name="PP_Antal_ansatte_sidste_år" localSheetId="2">'Stamdata'!$C$181</definedName>
    <definedName name="PP_Antal_ansatte_sidste_år_koncern" localSheetId="2">'Stamdata'!$E$181</definedName>
    <definedName name="PP_Bankens_adresse_by" localSheetId="2">'Stamdata'!$B$130</definedName>
    <definedName name="PP_Bankens_adresse_land" localSheetId="2">'Stamdata'!$B$132</definedName>
    <definedName name="PP_Bankens_adresse_landekode" localSheetId="2">'Stamdata'!$B$133</definedName>
    <definedName name="PP_Bankens_adresse_postnummer" localSheetId="2">'Stamdata'!$B$129</definedName>
    <definedName name="PP_Bankens_adresse_postnummer_og_by" localSheetId="2">'Stamdata'!$B$131</definedName>
    <definedName name="PP_Bankens_adresse_vej_og_nummer" localSheetId="2">'Stamdata'!$B$128</definedName>
    <definedName name="PP_Bankens_adresse_vejnavn" localSheetId="2">'Stamdata'!$B$126</definedName>
    <definedName name="PP_Bankens_adresse_vejnr_og_etage" localSheetId="2">'Stamdata'!$B$127</definedName>
    <definedName name="PP_Bankens_CVR_nr" localSheetId="2">'Stamdata'!$B$123</definedName>
    <definedName name="PP_Bankens_LEI_kode" localSheetId="2">'Stamdata'!$B$124</definedName>
    <definedName name="PP_Bankens_navn" localSheetId="2">'Stamdata'!$B$125</definedName>
    <definedName name="PP_Bestyrelsesmedlems_CPR_nr_1" localSheetId="2">'Stamdata'!#REF!</definedName>
    <definedName name="PP_Bestyrelsesmedlems_CPR_nr_10" localSheetId="2">'Stamdata'!#REF!</definedName>
    <definedName name="PP_Bestyrelsesmedlems_CPR_nr_11" localSheetId="2">'Stamdata'!#REF!</definedName>
    <definedName name="PP_Bestyrelsesmedlems_CPR_nr_12" localSheetId="2">'Stamdata'!#REF!</definedName>
    <definedName name="PP_Bestyrelsesmedlems_CPR_nr_13" localSheetId="2">'Stamdata'!#REF!</definedName>
    <definedName name="PP_Bestyrelsesmedlems_CPR_nr_14" localSheetId="2">'Stamdata'!#REF!</definedName>
    <definedName name="PP_Bestyrelsesmedlems_CPR_nr_15" localSheetId="2">'Stamdata'!#REF!</definedName>
    <definedName name="PP_Bestyrelsesmedlems_CPR_nr_16" localSheetId="2">'Stamdata'!#REF!</definedName>
    <definedName name="PP_Bestyrelsesmedlems_CPR_nr_17" localSheetId="2">'Stamdata'!#REF!</definedName>
    <definedName name="PP_Bestyrelsesmedlems_CPR_nr_18" localSheetId="2">'Stamdata'!#REF!</definedName>
    <definedName name="PP_Bestyrelsesmedlems_CPR_nr_19" localSheetId="2">'Stamdata'!#REF!</definedName>
    <definedName name="PP_Bestyrelsesmedlems_CPR_nr_2" localSheetId="2">'Stamdata'!#REF!</definedName>
    <definedName name="PP_Bestyrelsesmedlems_CPR_nr_20" localSheetId="2">'Stamdata'!#REF!</definedName>
    <definedName name="PP_Bestyrelsesmedlems_CPR_nr_3" localSheetId="2">'Stamdata'!#REF!</definedName>
    <definedName name="PP_Bestyrelsesmedlems_CPR_nr_4" localSheetId="2">'Stamdata'!#REF!</definedName>
    <definedName name="PP_Bestyrelsesmedlems_CPR_nr_5" localSheetId="2">'Stamdata'!#REF!</definedName>
    <definedName name="PP_Bestyrelsesmedlems_CPR_nr_6" localSheetId="2">'Stamdata'!#REF!</definedName>
    <definedName name="PP_Bestyrelsesmedlems_CPR_nr_7" localSheetId="2">'Stamdata'!#REF!</definedName>
    <definedName name="PP_Bestyrelsesmedlems_CPR_nr_8" localSheetId="2">'Stamdata'!#REF!</definedName>
    <definedName name="PP_Bestyrelsesmedlems_CPR_nr_9" localSheetId="2">'Stamdata'!#REF!</definedName>
    <definedName name="PP_Bestyrelsesmedlems_navn_1" localSheetId="2">'Stamdata'!$B$196</definedName>
    <definedName name="PP_Bestyrelsesmedlems_navn_10" localSheetId="2">'Stamdata'!$B$214</definedName>
    <definedName name="PP_Bestyrelsesmedlems_navn_11" localSheetId="2">'Stamdata'!$B$216</definedName>
    <definedName name="PP_Bestyrelsesmedlems_navn_12" localSheetId="2">'Stamdata'!$B$218</definedName>
    <definedName name="PP_Bestyrelsesmedlems_navn_13" localSheetId="2">'Stamdata'!$B$220</definedName>
    <definedName name="PP_Bestyrelsesmedlems_navn_14" localSheetId="2">'Stamdata'!$B$222</definedName>
    <definedName name="PP_Bestyrelsesmedlems_navn_15" localSheetId="2">'Stamdata'!$B$224</definedName>
    <definedName name="PP_Bestyrelsesmedlems_navn_16" localSheetId="2">'Stamdata'!$B$226</definedName>
    <definedName name="PP_Bestyrelsesmedlems_navn_17" localSheetId="2">'Stamdata'!$B$228</definedName>
    <definedName name="PP_Bestyrelsesmedlems_navn_18" localSheetId="2">'Stamdata'!$B$230</definedName>
    <definedName name="PP_Bestyrelsesmedlems_navn_19" localSheetId="2">'Stamdata'!$B$232</definedName>
    <definedName name="PP_Bestyrelsesmedlems_navn_2" localSheetId="2">'Stamdata'!$B$198</definedName>
    <definedName name="PP_Bestyrelsesmedlems_navn_20" localSheetId="2">'Stamdata'!$B$234</definedName>
    <definedName name="PP_Bestyrelsesmedlems_navn_3" localSheetId="2">'Stamdata'!$B$200</definedName>
    <definedName name="PP_Bestyrelsesmedlems_navn_4" localSheetId="2">'Stamdata'!$B$202</definedName>
    <definedName name="PP_Bestyrelsesmedlems_navn_5" localSheetId="2">'Stamdata'!$B$204</definedName>
    <definedName name="PP_Bestyrelsesmedlems_navn_6" localSheetId="2">'Stamdata'!$B$206</definedName>
    <definedName name="PP_Bestyrelsesmedlems_navn_7" localSheetId="2">'Stamdata'!$B$208</definedName>
    <definedName name="PP_Bestyrelsesmedlems_navn_8" localSheetId="2">'Stamdata'!$B$210</definedName>
    <definedName name="PP_Bestyrelsesmedlems_navn_9" localSheetId="2">'Stamdata'!$B$212</definedName>
    <definedName name="PP_Bestyrelsesmedlems_titel_1" localSheetId="2">'Stamdata'!$B$197</definedName>
    <definedName name="PP_Bestyrelsesmedlems_titel_10" localSheetId="2">'Stamdata'!$B$215</definedName>
    <definedName name="PP_Bestyrelsesmedlems_titel_11" localSheetId="2">'Stamdata'!$B$217</definedName>
    <definedName name="PP_Bestyrelsesmedlems_titel_12" localSheetId="2">'Stamdata'!$B$219</definedName>
    <definedName name="PP_Bestyrelsesmedlems_titel_13" localSheetId="2">'Stamdata'!$B$221</definedName>
    <definedName name="PP_Bestyrelsesmedlems_titel_14" localSheetId="2">'Stamdata'!$B$223</definedName>
    <definedName name="PP_Bestyrelsesmedlems_titel_15" localSheetId="2">'Stamdata'!$B$225</definedName>
    <definedName name="PP_Bestyrelsesmedlems_titel_16" localSheetId="2">'Stamdata'!$B$227</definedName>
    <definedName name="PP_Bestyrelsesmedlems_titel_17" localSheetId="2">'Stamdata'!$B$229</definedName>
    <definedName name="PP_Bestyrelsesmedlems_titel_18" localSheetId="2">'Stamdata'!$B$231</definedName>
    <definedName name="PP_Bestyrelsesmedlems_titel_19" localSheetId="2">'Stamdata'!$B$233</definedName>
    <definedName name="PP_Bestyrelsesmedlems_titel_2" localSheetId="2">'Stamdata'!$B$199</definedName>
    <definedName name="PP_Bestyrelsesmedlems_titel_20" localSheetId="2">'Stamdata'!$B$235</definedName>
    <definedName name="PP_Bestyrelsesmedlems_titel_3" localSheetId="2">'Stamdata'!$B$201</definedName>
    <definedName name="PP_Bestyrelsesmedlems_titel_4" localSheetId="2">'Stamdata'!$B$203</definedName>
    <definedName name="PP_Bestyrelsesmedlems_titel_5" localSheetId="2">'Stamdata'!$B$205</definedName>
    <definedName name="PP_Bestyrelsesmedlems_titel_6" localSheetId="2">'Stamdata'!$B$207</definedName>
    <definedName name="PP_Bestyrelsesmedlems_titel_7" localSheetId="2">'Stamdata'!$B$209</definedName>
    <definedName name="PP_Bestyrelsesmedlems_titel_8" localSheetId="2">'Stamdata'!$B$211</definedName>
    <definedName name="PP_Bestyrelsesmedlems_titel_9" localSheetId="2">'Stamdata'!$B$213</definedName>
    <definedName name="PP_Dato_for_godkendelse_af_årsrapporten" localSheetId="2">'Stamdata'!#REF!</definedName>
    <definedName name="PP_Direktionsmedlems_CPR_nr_1" localSheetId="2">'Stamdata'!#REF!</definedName>
    <definedName name="PP_Direktionsmedlems_CPR_nr_2" localSheetId="2">'Stamdata'!#REF!</definedName>
    <definedName name="PP_Direktionsmedlems_CPR_nr_3" localSheetId="2">'Stamdata'!#REF!</definedName>
    <definedName name="PP_Direktionsmedlems_CPR_nr_4" localSheetId="2">'Stamdata'!#REF!</definedName>
    <definedName name="PP_Direktionsmedlems_CPR_nr_5" localSheetId="2">'Stamdata'!#REF!</definedName>
    <definedName name="PP_Direktionsmedlems_navn_1" localSheetId="2">'Stamdata'!$B$184</definedName>
    <definedName name="PP_Direktionsmedlems_navn_2" localSheetId="2">'Stamdata'!$B$186</definedName>
    <definedName name="PP_Direktionsmedlems_navn_3" localSheetId="2">'Stamdata'!$B$188</definedName>
    <definedName name="PP_Direktionsmedlems_navn_4" localSheetId="2">'Stamdata'!$B$190</definedName>
    <definedName name="PP_Direktionsmedlems_navn_5" localSheetId="2">'Stamdata'!$B$192</definedName>
    <definedName name="PP_Direktionsmedlems_titel_1" localSheetId="2">'Stamdata'!$B$185</definedName>
    <definedName name="PP_Direktionsmedlems_titel_2" localSheetId="2">'Stamdata'!$B$187</definedName>
    <definedName name="PP_Direktionsmedlems_titel_3" localSheetId="2">'Stamdata'!$B$189</definedName>
    <definedName name="PP_Direktionsmedlems_titel_4" localSheetId="2">'Stamdata'!$B$191</definedName>
    <definedName name="PP_Direktionsmedlems_titel_5" localSheetId="2">'Stamdata'!$B$193</definedName>
    <definedName name="PP_Dirigentens_CPR_nr" localSheetId="2">'Stamdata'!#REF!</definedName>
    <definedName name="PP_Dirigentens_navn" localSheetId="2">'Stamdata'!$B$44</definedName>
    <definedName name="PP_Erklæringsforpligtelser_andre_forhold" localSheetId="2">'Stamdata'!$B$29</definedName>
    <definedName name="PP_Erklæringsforpligtelser_lovgivning" localSheetId="2">'Stamdata'!$B$27</definedName>
    <definedName name="PP_Erklæringsforpligtelser_regnskabsmateriale" localSheetId="2">'Stamdata'!$B$28</definedName>
    <definedName name="PP_Erklæringsforpligtelser_straffelov" localSheetId="2">'Stamdata'!$B$26</definedName>
    <definedName name="PP_Generalforsamlingsdato" localSheetId="2">'Stamdata'!$B$37</definedName>
    <definedName name="PP_Gennemgangstype" localSheetId="2">'Stamdata'!$B$13</definedName>
    <definedName name="PP_Indsendende_virksomheds_adresse_postnummer_og_by" localSheetId="2">'Stamdata'!$B$120</definedName>
    <definedName name="PP_Indsendende_virksomheds_adresse_vej_og_nummer" localSheetId="2">'Stamdata'!$B$119</definedName>
    <definedName name="PP_Indsendende_virksomheds_CVR_nr" localSheetId="2">'Stamdata'!$B$116</definedName>
    <definedName name="PP_Indsendende_virksomheds_navn" localSheetId="2">'Stamdata'!$B$118</definedName>
    <definedName name="PP_Intern_revision_CPR_nr_1" localSheetId="2">'Stamdata'!$B$89</definedName>
    <definedName name="PP_Intern_revision_CPR_nr_2" localSheetId="2">'Stamdata'!$B$92</definedName>
    <definedName name="PP_Intern_revision_dato" localSheetId="2">'Stamdata'!$B$85</definedName>
    <definedName name="PP_Intern_revision_navn_1" localSheetId="2">'Stamdata'!$B$87</definedName>
    <definedName name="PP_Intern_revision_navn_2" localSheetId="2">'Stamdata'!$B$90</definedName>
    <definedName name="PP_Intern_revision_sted" localSheetId="2">'Stamdata'!$B$86</definedName>
    <definedName name="PP_Intern_revision_titel_1" localSheetId="2">'Stamdata'!$B$88</definedName>
    <definedName name="PP_Intern_revision_titel_2" localSheetId="2">'Stamdata'!$B$91</definedName>
    <definedName name="PP_Koncern" localSheetId="2">'Stamdata'!$B$16</definedName>
    <definedName name="PP_Language" localSheetId="2">'Stamdata'!$B$11</definedName>
    <definedName name="PP_Ledelsespåtegning_dato" localSheetId="2">'Stamdata'!$B$38</definedName>
    <definedName name="PP_Ledelsespåtegning_fravalgt" localSheetId="2">'Stamdata'!$B$18</definedName>
    <definedName name="PP_Ledelsespåtegning_sted" localSheetId="2">'Stamdata'!$B$39</definedName>
    <definedName name="PP_Likvidators_CPR_nr" localSheetId="2">'Stamdata'!#REF!</definedName>
    <definedName name="PP_Likvidators_navn" localSheetId="2">'Stamdata'!$B$112</definedName>
    <definedName name="PP_Likvidators_titel" localSheetId="2">'Stamdata'!$B$113</definedName>
    <definedName name="PP_Link_beretning_om_betalinger_til_myndigheder" localSheetId="2">'Stamdata'!$B$178</definedName>
    <definedName name="PP_Link_dataetik" localSheetId="2">'Stamdata'!$B$177</definedName>
    <definedName name="PP_Link_måltal_og_politikker_vedr_det_underrepræsenterede_køn" localSheetId="2">'Stamdata'!$B$176</definedName>
    <definedName name="PP_Link_mangfoldighed" localSheetId="2">'Stamdata'!$B$175</definedName>
    <definedName name="PP_Link_redegørelse_for_fondens_uddelingspolitik" localSheetId="2">'Stamdata'!$B$180</definedName>
    <definedName name="PP_Link_redegørelse_for_god_fondsledelse" localSheetId="2">'Stamdata'!$B$179</definedName>
    <definedName name="PP_Link_samfundsansvar" localSheetId="2">'Stamdata'!$B$174</definedName>
    <definedName name="PP_Link_virksomhedsledelse" localSheetId="2">'Stamdata'!$B$173</definedName>
    <definedName name="PP_Øvrig_erklæring_1_CPR_nr" localSheetId="2">'Stamdata'!#REF!</definedName>
    <definedName name="PP_Øvrig_erklæring_1_CVR_nr" localSheetId="2">'Stamdata'!$B$97</definedName>
    <definedName name="PP_Øvrig_erklæring_1_dato" localSheetId="2">'Stamdata'!$B$95</definedName>
    <definedName name="PP_Øvrig_erklæring_1_firmanavn" localSheetId="2">'Stamdata'!$B$99</definedName>
    <definedName name="PP_Øvrig_erklæring_1_LEI_kode" localSheetId="2">'Stamdata'!$B$98</definedName>
    <definedName name="PP_Øvrig_erklæring_1_navn" localSheetId="2">'Stamdata'!$B$100</definedName>
    <definedName name="PP_Øvrig_erklæring_1_sted" localSheetId="2">'Stamdata'!$B$96</definedName>
    <definedName name="PP_Øvrig_erklæring_1_titel" localSheetId="2">'Stamdata'!$B$101</definedName>
    <definedName name="PP_Øvrig_erklæring_2_CPR_nr" localSheetId="2">'Stamdata'!#REF!</definedName>
    <definedName name="PP_Øvrig_erklæring_2_CVR_nr" localSheetId="2">'Stamdata'!$B$105</definedName>
    <definedName name="PP_Øvrig_erklæring_2_dato" localSheetId="2">'Stamdata'!$B$103</definedName>
    <definedName name="PP_Øvrig_erklæring_2_firmanavn" localSheetId="2">'Stamdata'!$B$107</definedName>
    <definedName name="PP_Øvrig_erklæring_2_LEI_kode" localSheetId="2">'Stamdata'!$B$106</definedName>
    <definedName name="PP_Øvrig_erklæring_2_navn" localSheetId="2">'Stamdata'!$B$108</definedName>
    <definedName name="PP_Øvrig_erklæring_2_sted" localSheetId="2">'Stamdata'!$B$104</definedName>
    <definedName name="PP_Øvrig_erklæring_2_titel" localSheetId="2">'Stamdata'!$B$109</definedName>
    <definedName name="PP_Påtegning_dato" localSheetId="2">'Stamdata'!$B$40</definedName>
    <definedName name="PP_Påtegning_sted" localSheetId="2">'Stamdata'!$B$41</definedName>
    <definedName name="PP_Rapporttype" localSheetId="2">'Stamdata'!$B$12</definedName>
    <definedName name="PP_Regnskabsaflæggende_Grønlandske_regnr" localSheetId="2">'Stamdata'!#REF!</definedName>
    <definedName name="PP_Regnskabsaflæggende_LEI_kode" localSheetId="2">'Stamdata'!$B$154</definedName>
    <definedName name="PP_Regnskabsaflæggende_virksomheds_adresse_by" localSheetId="2">'Stamdata'!$B$160</definedName>
    <definedName name="PP_Regnskabsaflæggende_virksomheds_adresse_land" localSheetId="2">'Stamdata'!$B$162</definedName>
    <definedName name="PP_Regnskabsaflæggende_virksomheds_adresse_landekode" localSheetId="2">'Stamdata'!$B$163</definedName>
    <definedName name="PP_Regnskabsaflæggende_virksomheds_adresse_postnummer" localSheetId="2">'Stamdata'!$B$159</definedName>
    <definedName name="PP_Regnskabsaflæggende_virksomheds_adresse_postnummer_og_by" localSheetId="2">'Stamdata'!$B$161</definedName>
    <definedName name="PP_Regnskabsaflæggende_virksomheds_adresse_vej_og_nummer" localSheetId="2">'Stamdata'!$B$158</definedName>
    <definedName name="PP_Regnskabsaflæggende_virksomheds_adresse_vejnavn" localSheetId="2">'Stamdata'!$B$156</definedName>
    <definedName name="PP_Regnskabsaflæggende_virksomheds_adresse_vejnr_og_etage" localSheetId="2">'Stamdata'!$B$157</definedName>
    <definedName name="PP_Regnskabsaflæggende_virksomheds_binavn_1" localSheetId="2">'Stamdata'!$B$170</definedName>
    <definedName name="PP_Regnskabsaflæggende_virksomheds_binavn_2" localSheetId="2">'Stamdata'!$B$171</definedName>
    <definedName name="PP_Regnskabsaflæggende_virksomheds_binavn_3" localSheetId="2">'Stamdata'!$B$172</definedName>
    <definedName name="PP_Regnskabsaflæggende_virksomheds_CVR_nr" localSheetId="2">'Stamdata'!$B$153</definedName>
    <definedName name="PP_Regnskabsaflæggende_virksomheds_e_mail" localSheetId="2">'Stamdata'!$B$169</definedName>
    <definedName name="PP_Regnskabsaflæggende_virksomheds_faxnummer" localSheetId="2">'Stamdata'!$B$167</definedName>
    <definedName name="PP_Regnskabsaflæggende_virksomheds_hjemmeside" localSheetId="2">'Stamdata'!$B$168</definedName>
    <definedName name="PP_Regnskabsaflæggende_virksomheds_hjemsted" localSheetId="2">'Stamdata'!$B$165</definedName>
    <definedName name="PP_Regnskabsaflæggende_virksomheds_navn" localSheetId="2">'Stamdata'!$B$155</definedName>
    <definedName name="PP_Regnskabsaflæggende_virksomheds_regnskabsklasse" localSheetId="2">'Stamdata'!$B$150</definedName>
    <definedName name="PP_Regnskabsaflæggende_virksomheds_stiftelsesdato" localSheetId="2">'Stamdata'!$B$164</definedName>
    <definedName name="PP_Regnskabsaflæggende_virksomheds_telefonnummer" localSheetId="2">'Stamdata'!$B$166</definedName>
    <definedName name="PP_Regnskabsår" localSheetId="2">'Stamdata'!$B$36</definedName>
    <definedName name="PP_Regnskabsperiodens_slutdato" localSheetId="2">'Stamdata'!$B$33</definedName>
    <definedName name="PP_Regnskabsperiodens_startdato" localSheetId="2">'Stamdata'!$B$32</definedName>
    <definedName name="PP_Regnskabstype" localSheetId="2">'Stamdata'!$B$14</definedName>
    <definedName name="PP_Revisionsvirksomhedens_adresse_by" localSheetId="2">'Stamdata'!$B$58</definedName>
    <definedName name="PP_Revisionsvirksomhedens_adresse_by_2" localSheetId="2">'Stamdata'!$B$77</definedName>
    <definedName name="PP_Revisionsvirksomhedens_adresse_land" localSheetId="2">'Stamdata'!$B$60</definedName>
    <definedName name="PP_Revisionsvirksomhedens_adresse_land_2" localSheetId="2">'Stamdata'!$B$79</definedName>
    <definedName name="PP_Revisionsvirksomhedens_adresse_landekode" localSheetId="2">'Stamdata'!$B$61</definedName>
    <definedName name="PP_Revisionsvirksomhedens_adresse_landekode_2" localSheetId="2">'Stamdata'!$B$80</definedName>
    <definedName name="PP_Revisionsvirksomhedens_adresse_postnummer" localSheetId="2">'Stamdata'!$B$57</definedName>
    <definedName name="PP_Revisionsvirksomhedens_adresse_postnummer_2" localSheetId="2">'Stamdata'!$B$76</definedName>
    <definedName name="PP_Revisionsvirksomhedens_adresse_postnummer_og_by" localSheetId="2">'Stamdata'!$B$59</definedName>
    <definedName name="PP_Revisionsvirksomhedens_adresse_postnummer_og_by_2" localSheetId="2">'Stamdata'!$B$78</definedName>
    <definedName name="PP_Revisionsvirksomhedens_adresse_vej_og_nummer" localSheetId="2">'Stamdata'!$B$56</definedName>
    <definedName name="PP_Revisionsvirksomhedens_adresse_vej_og_nummer_2" localSheetId="2">'Stamdata'!$B$75</definedName>
    <definedName name="PP_Revisionsvirksomhedens_adresse_vejnavn" localSheetId="2">'Stamdata'!$B$54</definedName>
    <definedName name="PP_Revisionsvirksomhedens_adresse_vejnavn_2" localSheetId="2">'Stamdata'!$B$73</definedName>
    <definedName name="PP_Revisionsvirksomhedens_adresse_vejnr_og_etage" localSheetId="2">'Stamdata'!$B$55</definedName>
    <definedName name="PP_Revisionsvirksomhedens_adresse_vejnr_og_etage_2" localSheetId="2">'Stamdata'!$B$74</definedName>
    <definedName name="PP_Revisionsvirksomhedens_CVR_nr" localSheetId="2">'Stamdata'!$B$50</definedName>
    <definedName name="PP_Revisionsvirksomhedens_CVR_nr_2" localSheetId="2">'Stamdata'!$B$69</definedName>
    <definedName name="PP_Revisionsvirksomhedens_e_mail" localSheetId="2">'Stamdata'!$B$63</definedName>
    <definedName name="PP_Revisionsvirksomhedens_e_mail_2" localSheetId="2">'Stamdata'!$B$82</definedName>
    <definedName name="PP_Revisionsvirksomhedens_LEI_kode" localSheetId="2">'Stamdata'!$B$51</definedName>
    <definedName name="PP_Revisionsvirksomhedens_LEI_kode_2" localSheetId="2">'Stamdata'!$B$70</definedName>
    <definedName name="PP_Revisionsvirksomhedens_navn" localSheetId="2">'Stamdata'!$B$53</definedName>
    <definedName name="PP_Revisionsvirksomhedens_navn_2" localSheetId="2">'Stamdata'!$B$72</definedName>
    <definedName name="PP_Revisionsvirksomhedens_P_nr" localSheetId="2">'Stamdata'!$B$52</definedName>
    <definedName name="PP_Revisionsvirksomhedens_P_nr_2" localSheetId="2">'Stamdata'!$B$71</definedName>
    <definedName name="PP_Revisionsvirksomhedens_telefonnummer" localSheetId="2">'Stamdata'!$B$62</definedName>
    <definedName name="PP_Revisionsvirksomhedens_telefonnummer_2" localSheetId="2">'Stamdata'!$B$81</definedName>
    <definedName name="PP_Revisors_CPR_nr_1" localSheetId="2">'Stamdata'!#REF!</definedName>
    <definedName name="PP_Revisors_CPR_nr_2" localSheetId="2">'Stamdata'!#REF!</definedName>
    <definedName name="PP_Revisors_MNE_nr_1" localSheetId="2">'Stamdata'!$B$49</definedName>
    <definedName name="PP_Revisors_MNE_nr_2" localSheetId="2">'Stamdata'!$B$68</definedName>
    <definedName name="PP_Revisors_navn_1" localSheetId="2">'Stamdata'!$B$47</definedName>
    <definedName name="PP_Revisors_navn_2" localSheetId="2">'Stamdata'!$B$66</definedName>
    <definedName name="PP_Revisors_titel_1" localSheetId="2">'Stamdata'!$B$48</definedName>
    <definedName name="PP_Revisors_titel_2" localSheetId="2">'Stamdata'!$B$67</definedName>
    <definedName name="PP_Sidste_års_slutdato" localSheetId="2">'Stamdata'!$B$35</definedName>
    <definedName name="PP_Sidste_års_startdato" localSheetId="2">'Stamdata'!$B$34</definedName>
    <definedName name="PP_Systemværktøj" localSheetId="2">'Stamdata'!$B$19</definedName>
    <definedName name="PP_Taxonomy" localSheetId="2">'Stamdata'!$B$10</definedName>
    <definedName name="PP_Tilvalgt_elementer_fra_regnskabsklasse_C" localSheetId="2">'Stamdata'!$B$151</definedName>
    <definedName name="PP_Tilvalgt_elementer_fra_regnskabsklasse_D" localSheetId="2">'Stamdata'!$B$152</definedName>
    <definedName name="PP_Type_af_grundlag_for_modificeret_konklusion" localSheetId="2">'Stamdata'!$B$22</definedName>
    <definedName name="PP_Type_af_modificeret_konklusion" localSheetId="2">'Stamdata'!$B$23</definedName>
    <definedName name="PP_Uændret_regnskabspraksis" localSheetId="2">'Stamdata'!$B$17</definedName>
    <definedName name="PP_Valutakode" localSheetId="2">'Stamdata'!$B$15</definedName>
    <definedName name="_xlnm.Print_Area" localSheetId="1">'Eksempel - egenkapitalopgørelse'!$A:$M</definedName>
    <definedName name="_xlnm.Print_Area" localSheetId="2">'Stamdata'!$A:$E</definedName>
  </definedNames>
  <calcPr fullCalcOnLoad="1"/>
</workbook>
</file>

<file path=xl/sharedStrings.xml><?xml version="1.0" encoding="utf-8"?>
<sst xmlns="http://schemas.openxmlformats.org/spreadsheetml/2006/main" count="5842" uniqueCount="4098">
  <si>
    <t>Ledelsespåtegning:</t>
  </si>
  <si>
    <t>Revisors erklæringer (revision):</t>
  </si>
  <si>
    <t>Revisors erklæringer (review):</t>
  </si>
  <si>
    <t>Anvendt regnskabspraksis, generelt:</t>
  </si>
  <si>
    <t>Anvendt regnskabspraksis, resultatopgørelsen:</t>
  </si>
  <si>
    <t>Resultatopgørelse:</t>
  </si>
  <si>
    <t>Resultatdisponering:</t>
  </si>
  <si>
    <t>Balance, anlægsaktiver:</t>
  </si>
  <si>
    <t>Balance, omsætningaktiver:</t>
  </si>
  <si>
    <t>Balance, egenkapital:</t>
  </si>
  <si>
    <t>Balance, hensatte forpligtelser:</t>
  </si>
  <si>
    <t>Balance, langfristede gældsforpligtelser:</t>
  </si>
  <si>
    <t>Balance, kortfristede gældsforpligtelser:</t>
  </si>
  <si>
    <t>Ledelsesberetning:</t>
  </si>
  <si>
    <t>Andre erklæringer uden sikkerhed (assistance):</t>
  </si>
  <si>
    <t>Anvendt regnskabspraksis, aktiver:</t>
  </si>
  <si>
    <t>Anvendt regnskabspraksis, passiver:</t>
  </si>
  <si>
    <t>Anvendt regnskabspraksis, balancen:</t>
  </si>
  <si>
    <t>Anvendt regnskabspraksis, pengestrømsopgørelsen:</t>
  </si>
  <si>
    <t>OBLIGATORISK FELT</t>
  </si>
  <si>
    <t>AUTOMATISK FELT (kan overstyres)</t>
  </si>
  <si>
    <t>Generelt:</t>
  </si>
  <si>
    <t>Regnskabstype</t>
  </si>
  <si>
    <t>DK</t>
  </si>
  <si>
    <t>Valutakode</t>
  </si>
  <si>
    <t>DKK</t>
  </si>
  <si>
    <t>Datoer/lokationer:</t>
  </si>
  <si>
    <t>Regnskabsperiodens startdato</t>
  </si>
  <si>
    <t>Regnskabsperiodens slutdato</t>
  </si>
  <si>
    <t>Ledelsespåtegning, sted</t>
  </si>
  <si>
    <t>Indsender:</t>
  </si>
  <si>
    <t>Indsendende virksomheds CVR-nr.</t>
  </si>
  <si>
    <t>Indsendende virksomheds navn</t>
  </si>
  <si>
    <t>Indsendende virksomheds adresse, vej og nummer</t>
  </si>
  <si>
    <t>Indsendende virksomheds adresse, postnummer og by</t>
  </si>
  <si>
    <t>Didrik Dirigent</t>
  </si>
  <si>
    <t>Revisionsvirksomhedens navn 1</t>
  </si>
  <si>
    <t>Rasmus Revisor</t>
  </si>
  <si>
    <t>Revisors CPR-nr. 1</t>
  </si>
  <si>
    <t>Statsautoriseret revisor</t>
  </si>
  <si>
    <t>Revisionsvirksomhedens navn 2</t>
  </si>
  <si>
    <t>Revisors CPR-nr. 2</t>
  </si>
  <si>
    <t>Revisionsvirksomhedens navn 3</t>
  </si>
  <si>
    <t>Revisors CPR-nr. 3</t>
  </si>
  <si>
    <t>Selskabets regnskabsklasse, adresse m.v.:</t>
  </si>
  <si>
    <t>Regnskabsaflæggende virksomheds CVR-nr.</t>
  </si>
  <si>
    <t>Regnskabsaflæggende virksomheds navn</t>
  </si>
  <si>
    <t>Tilfældigt Firma A/S</t>
  </si>
  <si>
    <t>Regnskabsaflæggende virksomheds hjemsted</t>
  </si>
  <si>
    <t>Regnskabsaflæggende virksomheds telefonnummer</t>
  </si>
  <si>
    <t>Regnskabsaflæggende virksomheds faxnummer</t>
  </si>
  <si>
    <t>Regnskabsaflæggende virksomheds hjemmeside</t>
  </si>
  <si>
    <t>Regnskabsaflæggende virksomheds e-mail</t>
  </si>
  <si>
    <t>Primær bankforbindelse:</t>
  </si>
  <si>
    <t>Bankens CVR-nr.</t>
  </si>
  <si>
    <t>Bankens navn</t>
  </si>
  <si>
    <t>Advokat:</t>
  </si>
  <si>
    <t>Advokatens CVR-nr.</t>
  </si>
  <si>
    <t>Advokatens P-nr.</t>
  </si>
  <si>
    <t>Advokatens navn</t>
  </si>
  <si>
    <t>DEMO Revision A/S</t>
  </si>
  <si>
    <t>Direktion:</t>
  </si>
  <si>
    <t>Dennis Direktør</t>
  </si>
  <si>
    <t>Direktionsmedlems CPR-nr. 1</t>
  </si>
  <si>
    <t>Direktionsmedlems CPR-nr. 2</t>
  </si>
  <si>
    <t>Direktionsmedlems CPR-nr. 3</t>
  </si>
  <si>
    <t>Bestyrelse:</t>
  </si>
  <si>
    <t>Bestyrelsesmedlems CPR-nr. 1</t>
  </si>
  <si>
    <t>Bestyrelsesmedlems CPR-nr. 2</t>
  </si>
  <si>
    <t>Bestyrelsesmedlems CPR-nr. 3</t>
  </si>
  <si>
    <t>Bestyrelsesmedlems CPR-nr. 4</t>
  </si>
  <si>
    <t>Bestyrelsesmedlems CPR-nr. 5</t>
  </si>
  <si>
    <t>Bestyrelsesmedlems CPR-nr. 6</t>
  </si>
  <si>
    <t>Pengestrømsopgørelse, driftsaktivitet:</t>
  </si>
  <si>
    <t>Pengestrømsopgørelse, investeringsaktivitet:</t>
  </si>
  <si>
    <t>Pengestrømsopgørelse, finansieringsaktivitet:</t>
  </si>
  <si>
    <t>Dato</t>
  </si>
  <si>
    <t>Anvendt regnskabspraksis, nøgletal:</t>
  </si>
  <si>
    <t>Balance, gældsforpligtelser:</t>
  </si>
  <si>
    <t>Direktionsmedlems CPR-nr. 4</t>
  </si>
  <si>
    <t>Direktionsmedlems CPR-nr. 5</t>
  </si>
  <si>
    <t>Bestyrelsesmedlems CPR-nr. 7</t>
  </si>
  <si>
    <t>Bestyrelsesmedlems CPR-nr. 8</t>
  </si>
  <si>
    <t>Bestyrelsesmedlems CPR-nr. 9</t>
  </si>
  <si>
    <t>Bestyrelsesmedlems CPR-nr. 10</t>
  </si>
  <si>
    <t>PP_Regnskabstype</t>
  </si>
  <si>
    <t>PP_Valutakode</t>
  </si>
  <si>
    <t>PP_Regnskabsperiodens_startdato</t>
  </si>
  <si>
    <t>PP_Regnskabsperiodens_slutdato</t>
  </si>
  <si>
    <t>PP_Sidste_års_startdato</t>
  </si>
  <si>
    <t>PP_Sidste_års_slutdato</t>
  </si>
  <si>
    <t>PP_Generalforsamlingsdato</t>
  </si>
  <si>
    <t>Ledelsespåtegning, dato</t>
  </si>
  <si>
    <t>PP_Ledelsespåtegning_dato</t>
  </si>
  <si>
    <t>PP_Ledelsespåtegning_sted</t>
  </si>
  <si>
    <t>PP_Påtegning_dato</t>
  </si>
  <si>
    <t>PP_Påtegning_sted</t>
  </si>
  <si>
    <t>PP_Indsendende_virksomheds_navn</t>
  </si>
  <si>
    <t>PP_Indsendende_virksomheds_adresse_vej_og_nummer</t>
  </si>
  <si>
    <t>PP_Indsendende_virksomheds_adresse_postnummer_og_by</t>
  </si>
  <si>
    <t>Dirigentens navn</t>
  </si>
  <si>
    <t>PP_Dirigentens_navn</t>
  </si>
  <si>
    <t>Dirigentens CPR-nr.</t>
  </si>
  <si>
    <t>PP_Revisors_navn_1</t>
  </si>
  <si>
    <t>Revisors navn 1</t>
  </si>
  <si>
    <t>PP_Revisors_titel_1</t>
  </si>
  <si>
    <t>Revisors titel 1</t>
  </si>
  <si>
    <t>PP_Revisionsvirksomhedens_navn_2</t>
  </si>
  <si>
    <t>PP_Revisors_navn_2</t>
  </si>
  <si>
    <t>Revisors navn 2</t>
  </si>
  <si>
    <t>PP_Revisors_titel_2</t>
  </si>
  <si>
    <t>Revisors titel 2</t>
  </si>
  <si>
    <t>Revisors navn 3</t>
  </si>
  <si>
    <t>Revisors titel 3</t>
  </si>
  <si>
    <t>Regnskabsaflæggende virksomheds regnskabsklasse</t>
  </si>
  <si>
    <t>PP_Regnskabsaflæggende_virksomheds_regnskabsklasse</t>
  </si>
  <si>
    <t>PP_Regnskabsaflæggende_virksomheds_navn</t>
  </si>
  <si>
    <t>Regnskabsaflæggende virksomheds stiftelsesdato</t>
  </si>
  <si>
    <t>PP_Regnskabsaflæggende_virksomheds_stiftelsesdato</t>
  </si>
  <si>
    <t>PP_Regnskabsaflæggende_virksomheds_hjemsted</t>
  </si>
  <si>
    <t>PP_Regnskabsaflæggende_virksomheds_telefonnummer</t>
  </si>
  <si>
    <t>PP_Regnskabsaflæggende_virksomheds_faxnummer</t>
  </si>
  <si>
    <t>PP_Regnskabsaflæggende_virksomheds_hjemmeside</t>
  </si>
  <si>
    <t>PP_Bankens_navn</t>
  </si>
  <si>
    <t>PP_Advokatens_navn</t>
  </si>
  <si>
    <t>PP_Revisionsvirksomhedens_navn</t>
  </si>
  <si>
    <t>PP_Revisionsvirksomhedens_adresse_vej_og_nummer</t>
  </si>
  <si>
    <t>Revisionsvirksomhedens adresse, vej og nummer</t>
  </si>
  <si>
    <t>PP_Revisionsvirksomhedens_adresse_postnummer_og_by</t>
  </si>
  <si>
    <t>Revisionsvirksomhedens adresse, postnummer og by</t>
  </si>
  <si>
    <t>PP_Revisionsvirksomhedens_adresse_land</t>
  </si>
  <si>
    <t>Revisionsvirksomhedens adresse, land</t>
  </si>
  <si>
    <t>PP_Revisionsvirksomhedens_telefonnummer</t>
  </si>
  <si>
    <t>Revisionsvirksomhedens telefonnummer</t>
  </si>
  <si>
    <t>Revisionsvirksomhedens e-mail</t>
  </si>
  <si>
    <t>Direktionsmedlems navn 1</t>
  </si>
  <si>
    <t>PP_Direktionsmedlems_navn_1</t>
  </si>
  <si>
    <t>Direktionsmedlems titel 1</t>
  </si>
  <si>
    <t>PP_Direktionsmedlems_titel_1</t>
  </si>
  <si>
    <t>Direktionsmedlems navn 2</t>
  </si>
  <si>
    <t>PP_Direktionsmedlems_navn_2</t>
  </si>
  <si>
    <t>Direktionsmedlems titel 2</t>
  </si>
  <si>
    <t>PP_Direktionsmedlems_titel_2</t>
  </si>
  <si>
    <t>Direktionsmedlems navn 3</t>
  </si>
  <si>
    <t>PP_Direktionsmedlems_navn_3</t>
  </si>
  <si>
    <t>Direktionsmedlems titel 3</t>
  </si>
  <si>
    <t>PP_Direktionsmedlems_titel_3</t>
  </si>
  <si>
    <t>Direktionsmedlems navn 4</t>
  </si>
  <si>
    <t>PP_Direktionsmedlems_navn_4</t>
  </si>
  <si>
    <t>Direktionsmedlems titel 4</t>
  </si>
  <si>
    <t>PP_Direktionsmedlems_titel_4</t>
  </si>
  <si>
    <t>Direktionsmedlems navn 5</t>
  </si>
  <si>
    <t>PP_Direktionsmedlems_navn_5</t>
  </si>
  <si>
    <t>Direktionsmedlems titel 5</t>
  </si>
  <si>
    <t>PP_Direktionsmedlems_titel_5</t>
  </si>
  <si>
    <t>Bestyrelsesmedlems navn 1</t>
  </si>
  <si>
    <t>PP_Bestyrelsesmedlems_navn_1</t>
  </si>
  <si>
    <t>Bestyrelsesmedlems titel 1</t>
  </si>
  <si>
    <t>PP_Bestyrelsesmedlems_titel_1</t>
  </si>
  <si>
    <t>Bestyrelsesmedlems navn 2</t>
  </si>
  <si>
    <t>PP_Bestyrelsesmedlems_navn_2</t>
  </si>
  <si>
    <t>Bestyrelsesmedlems titel 2</t>
  </si>
  <si>
    <t>PP_Bestyrelsesmedlems_titel_2</t>
  </si>
  <si>
    <t>Bestyrelsesmedlems navn 3</t>
  </si>
  <si>
    <t>PP_Bestyrelsesmedlems_navn_3</t>
  </si>
  <si>
    <t>Bestyrelsesmedlems titel 3</t>
  </si>
  <si>
    <t>PP_Bestyrelsesmedlems_titel_3</t>
  </si>
  <si>
    <t>Bestyrelsesmedlems navn 4</t>
  </si>
  <si>
    <t>PP_Bestyrelsesmedlems_navn_4</t>
  </si>
  <si>
    <t>Bestyrelsesmedlems titel 4</t>
  </si>
  <si>
    <t>PP_Bestyrelsesmedlems_titel_4</t>
  </si>
  <si>
    <t>Bestyrelsesmedlems navn 5</t>
  </si>
  <si>
    <t>PP_Bestyrelsesmedlems_navn_5</t>
  </si>
  <si>
    <t>Bestyrelsesmedlems titel 5</t>
  </si>
  <si>
    <t>PP_Bestyrelsesmedlems_titel_5</t>
  </si>
  <si>
    <t>Bestyrelsesmedlems navn 6</t>
  </si>
  <si>
    <t>PP_Bestyrelsesmedlems_navn_6</t>
  </si>
  <si>
    <t>Bestyrelsesmedlems titel 6</t>
  </si>
  <si>
    <t>PP_Bestyrelsesmedlems_titel_6</t>
  </si>
  <si>
    <t>Bestyrelsesmedlems navn 7</t>
  </si>
  <si>
    <t>PP_Bestyrelsesmedlems_navn_7</t>
  </si>
  <si>
    <t>Bestyrelsesmedlems titel 7</t>
  </si>
  <si>
    <t>PP_Bestyrelsesmedlems_titel_7</t>
  </si>
  <si>
    <t>Bestyrelsesmedlems navn 8</t>
  </si>
  <si>
    <t>PP_Bestyrelsesmedlems_navn_8</t>
  </si>
  <si>
    <t>Bestyrelsesmedlems titel 8</t>
  </si>
  <si>
    <t>PP_Bestyrelsesmedlems_titel_8</t>
  </si>
  <si>
    <t>Bestyrelsesmedlems navn 9</t>
  </si>
  <si>
    <t>PP_Bestyrelsesmedlems_navn_9</t>
  </si>
  <si>
    <t>Bestyrelsesmedlems titel 9</t>
  </si>
  <si>
    <t>PP_Bestyrelsesmedlems_titel_9</t>
  </si>
  <si>
    <t>Bestyrelsesmedlems navn 10</t>
  </si>
  <si>
    <t>PP_Bestyrelsesmedlems_navn_10</t>
  </si>
  <si>
    <t>Bestyrelsesmedlems titel 10</t>
  </si>
  <si>
    <t>PP_Bestyrelsesmedlems_titel_10</t>
  </si>
  <si>
    <t>Nettoomsætning</t>
  </si>
  <si>
    <t>Bruttofortjeneste/bruttotab</t>
  </si>
  <si>
    <t>Resultat af finansielle poster</t>
  </si>
  <si>
    <t>Resultat af ordinær primær drift</t>
  </si>
  <si>
    <t>Årets resultat</t>
  </si>
  <si>
    <t>Forrentning af egenkapitalen</t>
  </si>
  <si>
    <t>Aktiver</t>
  </si>
  <si>
    <t>Egenkapital</t>
  </si>
  <si>
    <t>Gennemsnitligt antal ansatte</t>
  </si>
  <si>
    <t>Personaleomkostninger</t>
  </si>
  <si>
    <t>Lønninger</t>
  </si>
  <si>
    <t>Resultat før afskrivninger</t>
  </si>
  <si>
    <t>Indtægter af kapitalandele i tilknyttede virksomheder</t>
  </si>
  <si>
    <t>Indtægter af kapitalandele i associerede virksomheder</t>
  </si>
  <si>
    <t>Skat af årets resultat</t>
  </si>
  <si>
    <t>Foreslået udbytte indregnet under egenkapitalen</t>
  </si>
  <si>
    <t>Foreslået ekstraordinært udbytte indregnet under egenkapitalen</t>
  </si>
  <si>
    <t>Foreslået udbytte indregnet under gældsforpligtelser</t>
  </si>
  <si>
    <t>Foreslået ekstraordinært udbytte indregnet under gældsforpligtelser</t>
  </si>
  <si>
    <t>Reserve for nettoopskrivning efter indre værdis metode</t>
  </si>
  <si>
    <t>Øvrige lovpligtige reserver</t>
  </si>
  <si>
    <t>Vedtægtsmæssige reserver</t>
  </si>
  <si>
    <t>Øvrige reserver</t>
  </si>
  <si>
    <t>Uddelinger</t>
  </si>
  <si>
    <t>Overført resultat</t>
  </si>
  <si>
    <t>Anlægsaktiver</t>
  </si>
  <si>
    <t>Andre anlæg, driftsmateriel og inventar</t>
  </si>
  <si>
    <t>Finansielle anlægsaktiver</t>
  </si>
  <si>
    <t>Andre værdipapirer og kapitalandele</t>
  </si>
  <si>
    <t>Omsætningsaktiver</t>
  </si>
  <si>
    <t>Varebeholdninger</t>
  </si>
  <si>
    <t>Tilgodehavender</t>
  </si>
  <si>
    <t>Igangværende arbejder for fremmed regning</t>
  </si>
  <si>
    <t>Værdipapirer og kapitalandele</t>
  </si>
  <si>
    <t>Kapitalandele i tilknyttede virksomheder</t>
  </si>
  <si>
    <t>Kapitalandele i associerede virksomheder</t>
  </si>
  <si>
    <t>Likvide beholdninger</t>
  </si>
  <si>
    <t>Virksomhedskapital</t>
  </si>
  <si>
    <t>Overkurs ved emission</t>
  </si>
  <si>
    <t>Reserve for opskrivninger</t>
  </si>
  <si>
    <t>Andre reserver</t>
  </si>
  <si>
    <t>Reserve for udlån og sikkerhedsstillelse</t>
  </si>
  <si>
    <t>Reserve for biologiske aktiver</t>
  </si>
  <si>
    <t>Minoritetsinteresser</t>
  </si>
  <si>
    <t>Hensatte forpligtelser</t>
  </si>
  <si>
    <t>Andre hensatte forpligtelser</t>
  </si>
  <si>
    <t>Gældsforpligtelser</t>
  </si>
  <si>
    <t>Gæld til realkreditinstitutter</t>
  </si>
  <si>
    <t>Gæld til banker</t>
  </si>
  <si>
    <t>Anden gæld, der er optaget ved udstedelse af obligationer</t>
  </si>
  <si>
    <t>Kreditinstitutter i øvrigt</t>
  </si>
  <si>
    <t>Konvertible og udbyttegivende gældsbreve</t>
  </si>
  <si>
    <t>Modtagne forudbetalinger fra kunder</t>
  </si>
  <si>
    <t>Leverandører af varer og tjenesteydelser</t>
  </si>
  <si>
    <t>Gæld til tilknyttede virksomheder</t>
  </si>
  <si>
    <t>Gæld til associerede virksomheder</t>
  </si>
  <si>
    <t>Anden gæld</t>
  </si>
  <si>
    <t>Negativ goodwill</t>
  </si>
  <si>
    <t>Leasingforpligtelser</t>
  </si>
  <si>
    <t>Forslag til udbytte for regnskabsåret</t>
  </si>
  <si>
    <t>Ansvarlig lånekapital</t>
  </si>
  <si>
    <t>Gæld til selskabsdeltagere og ledelse</t>
  </si>
  <si>
    <t>Langfristede gældsforpligtelser</t>
  </si>
  <si>
    <t>Langfristet gæld til realkreditinstitutter</t>
  </si>
  <si>
    <t>Anden langfristet gæld</t>
  </si>
  <si>
    <t>Kortfristede gældsforpligtelser</t>
  </si>
  <si>
    <t>Reguleringer af renteomkostninger og lignende omkostninger</t>
  </si>
  <si>
    <t>Renteindbetalinger</t>
  </si>
  <si>
    <t>Renteomkostninger betalt</t>
  </si>
  <si>
    <t>Pengestrøm fra ordinær drift</t>
  </si>
  <si>
    <t>Betalt (refunderet) selskabsskat</t>
  </si>
  <si>
    <t>Andre pengestrømme</t>
  </si>
  <si>
    <t>Køb af immaterielle anlægsaktiver</t>
  </si>
  <si>
    <t>Provenu ved salg af immaterielle anlægsaktiver</t>
  </si>
  <si>
    <t>Køb af materielle anlægsaktiver</t>
  </si>
  <si>
    <t>Provenu ved salg af materielle anlægsaktiver</t>
  </si>
  <si>
    <t>Køb af finansielle instrumenter</t>
  </si>
  <si>
    <t>Provenu ved salg af finansielle instrumenter</t>
  </si>
  <si>
    <t>Udlån</t>
  </si>
  <si>
    <t>Provenu af langfristede gældsforpligtelser</t>
  </si>
  <si>
    <t>Afdrag på langfristede gældsforpligtelser</t>
  </si>
  <si>
    <t>Udbetalt udbytte</t>
  </si>
  <si>
    <t>Betalt udbytte</t>
  </si>
  <si>
    <t>Likvide beholdninger, primo</t>
  </si>
  <si>
    <t>Kortfristet gæld til banker, primo</t>
  </si>
  <si>
    <t>Likvide beholdninger, ultimo</t>
  </si>
  <si>
    <t>"Pæne" datoer:</t>
  </si>
  <si>
    <t>Regnskabsår:</t>
  </si>
  <si>
    <t>Aktuelt år (åååå / åååå)</t>
  </si>
  <si>
    <t>Sidste år (åååå / åååå)</t>
  </si>
  <si>
    <t>Direktør, titel</t>
  </si>
  <si>
    <t>Diverse:</t>
  </si>
  <si>
    <t>Eksempler på formler baseret på stamdata:</t>
  </si>
  <si>
    <t>Sidste år (åååå/åå)</t>
  </si>
  <si>
    <t>Aktuelt år (åååå/åå)</t>
  </si>
  <si>
    <t>Generalforsamlingsdato (d. mmmm åååå)</t>
  </si>
  <si>
    <t>Generalforsamlingsdato (d/m ååååå)</t>
  </si>
  <si>
    <t>Regnskabsperiode (d. mmmm - d. mmmm åååå)</t>
  </si>
  <si>
    <t>Regnskabsperiode (d. mmmm åååå - d. mmmm åååå)</t>
  </si>
  <si>
    <t>Virksomhedens postnummer</t>
  </si>
  <si>
    <t>Virksomhedens by</t>
  </si>
  <si>
    <t>Revisionspåtegnings-start</t>
  </si>
  <si>
    <t>Version</t>
  </si>
  <si>
    <t>Opdateringer</t>
  </si>
  <si>
    <t>Checksumsformler</t>
  </si>
  <si>
    <t>0.9.0.1</t>
  </si>
  <si>
    <t>Første nummererede version</t>
  </si>
  <si>
    <t>0.9.0.2</t>
  </si>
  <si>
    <t>"/note"-tags rettet til "/Note..." - ren kosmetik</t>
  </si>
  <si>
    <t>Start-tags på taldel rykket under "2010" og "2009" for at undgå at de regnes med hvis de er tal.</t>
  </si>
  <si>
    <t>Alle tekst-tags rykket 1 række ned så de slutter linien efter et afsnit. Burde hjælpe hvis folk indsætter rækker.</t>
  </si>
  <si>
    <t>Farver rettet til Excel 2003-format</t>
  </si>
  <si>
    <t>Alle tag-kolonner malet røde og format rettet til tal med tusindtalsseparator</t>
  </si>
  <si>
    <t>0.9.0.3</t>
  </si>
  <si>
    <t>Nye smarte &amp; reducerede formler til checksums. Det er ikke nødvendigt at inkludere denne opdatering - det er kun kosmetik.</t>
  </si>
  <si>
    <t>0.9.1.0</t>
  </si>
  <si>
    <t>Tilføjet "gennemgangstype" i stamdata og rettet formler til så der nu kan håndteres reviews og assistance</t>
  </si>
  <si>
    <t>Lavet mindre rettelser i checksums-formler. Bemærk at de kun kan håndtere op til kolonne CU (indeks 99)</t>
  </si>
  <si>
    <t>0.9.1.1</t>
  </si>
  <si>
    <t>Ændret checksums-formler til nu også at tage højde for skjulte linier</t>
  </si>
  <si>
    <t>Ændret "Foreslået udbytte" i resultatdisponering til enten "Foreslået udbytte indregnet under egenkapitalen" eller "Foreslået udbytte indregnet under gældsforpligtelser"</t>
  </si>
  <si>
    <t>0.9.1.2</t>
  </si>
  <si>
    <t>Rettet en fejl i datavalideringen for "Regnskabstype"-feltet - der fremkom 8 muligheder i stedet for 4.</t>
  </si>
  <si>
    <t>0.9.1.3</t>
  </si>
  <si>
    <t>Rettet fejl i datavalidering på datofelter i stamdata-ark. De kunne håndtere datoer ned til 01-01-2000.</t>
  </si>
  <si>
    <t>Ændret farver på indsenders data i stamdata-ark så de nu fremstår som "automatisk beregnet"</t>
  </si>
  <si>
    <t>0.9.2.0</t>
  </si>
  <si>
    <t>Fjernet note-tags i resultatopgørelse og balance. De behøves ikke mere.</t>
  </si>
  <si>
    <t>Rettet checksumsformler så der nu kun behøves 3 og ikke 4</t>
  </si>
  <si>
    <t>Tagget hver note ind for sig selv.</t>
  </si>
  <si>
    <t>0.9.2.1</t>
  </si>
  <si>
    <t>Rettet firmanavn til "Tilfældigt Firma A/S" så kunder ikke tilfældigvis rapporterer ind for os...</t>
  </si>
  <si>
    <t>Grønne tags tilføjet i tekstdelen. De angiver at man KAN bruge dem som minimumstags - men det er ikke anbefalelsesværdigt hvis man vil fremtidssikre</t>
  </si>
  <si>
    <t>(Dog er ledelsespåtegningen ikke specificeret helt ud normalt - men det kan lade sig gøre)</t>
  </si>
  <si>
    <t>0.9.2.2</t>
  </si>
  <si>
    <t>Rettet checksumsformler så de nu også kan tage højde for omvendte fortegn. De kan nu håndtere op til 99999 rækker og 999 kolonner (Excel 2003 er alligevel kun 65536/256).</t>
  </si>
  <si>
    <t>0.9.2.3</t>
  </si>
  <si>
    <t>Tilføjet "Virksomhedens regnskabsklasse" i Stamdata-ark</t>
  </si>
  <si>
    <t>0.9.2.4</t>
  </si>
  <si>
    <t>Ændret formel i Stamdata!B15 så sidste regnskabsår også kan beregnes ved skæve datoer</t>
  </si>
  <si>
    <t>0.9.3.0</t>
  </si>
  <si>
    <t>Ændret massivt i stamdata-ark. Indeholder nu også "REVISION FRAVALGT" som gennemgangstype. "PP_..."-navne er nu defineret så man ikke behøver referere direkte til Stamdata-arket (da vi alligevel ændrer på det ofte!)</t>
  </si>
  <si>
    <t>0.9.3.1</t>
  </si>
  <si>
    <t>Ændret i stamdata-ark, så CPR-numre kan indeholde bindestreger og CVR-numre kan indeholde mellemrum. Derudover er henvisninger til f.eks. PP_Generalforsamlingsdato ikke i "d. mmmm åååå"-format mere, da det gav for mange supportproblemer. PP_regnskabsperiodens_år og PP_sidste_års_år er ligeledes fjernet af supporthensyn.</t>
  </si>
  <si>
    <t>GENERELT</t>
  </si>
  <si>
    <t>Likvidators navn</t>
  </si>
  <si>
    <t>PP_Likvidators_navn</t>
  </si>
  <si>
    <t>PP_Regnskabsaflæggende_virksomheds_e_mail</t>
  </si>
  <si>
    <t>PP_Revisionsvirksomhedens_e_mail</t>
  </si>
  <si>
    <t>Revisionsvirksomhedens CVR-nr. 1</t>
  </si>
  <si>
    <t>Revisionsvirksomhedens P-nr. 1</t>
  </si>
  <si>
    <t>Revisionsvirksomhedens CVR-nr. 2</t>
  </si>
  <si>
    <t>Revisionsvirksomhedens P-nr. 2</t>
  </si>
  <si>
    <t>Revisionsvirksomhedens CVR-nr. 3</t>
  </si>
  <si>
    <t>Revisionsvirksomhedens P-nr. 3</t>
  </si>
  <si>
    <t>0.9.3.2</t>
  </si>
  <si>
    <t>Ændret kosmetiske data i stamdata-ark. Tilføjet "Likvidators navn".</t>
  </si>
  <si>
    <t>I alt disponering</t>
  </si>
  <si>
    <t>Beskrivelse af hoved- og nøgletal</t>
  </si>
  <si>
    <t>Supplerende oplysninger vedrørende revision</t>
  </si>
  <si>
    <t>Udtalelse_ledelsesberetning</t>
  </si>
  <si>
    <t>Ledelsens_ansvar</t>
  </si>
  <si>
    <t>Samfundsansvar</t>
  </si>
  <si>
    <t>Revisors_ansvar</t>
  </si>
  <si>
    <t>Revisors ansvar og den udførte revision</t>
  </si>
  <si>
    <t>AR_usikkerhed_going_concern</t>
  </si>
  <si>
    <t>AR_efterfølgende_begivenheder</t>
  </si>
  <si>
    <t>AR_væsentlige_usikkerheder</t>
  </si>
  <si>
    <t>AR_regnskabsklasse</t>
  </si>
  <si>
    <t>AR_undladelse_koncernregnskab</t>
  </si>
  <si>
    <t>Information hvis beløb for regnskabsåret og det foregående år ikke kan sammenlignes</t>
  </si>
  <si>
    <t>AR_aktuelt_sidste_år_usammenlignelige</t>
  </si>
  <si>
    <t>Identifikation af det gennemgåede regnskab (review)</t>
  </si>
  <si>
    <t>Identifikation_regnskab</t>
  </si>
  <si>
    <t>Identifikation af det reviderede regnskab</t>
  </si>
  <si>
    <t>AR_forrige_års_indregningsmetode</t>
  </si>
  <si>
    <t>AR_definition_likvider</t>
  </si>
  <si>
    <t>Oplysning om indtægter (inklusiv udbytte) af kapitalandele i tilknyttede og associerede virksomheder</t>
  </si>
  <si>
    <t>Oplysning om AR</t>
  </si>
  <si>
    <t>AR_oplysning</t>
  </si>
  <si>
    <t>AR_generelt</t>
  </si>
  <si>
    <t>Særlige_risici</t>
  </si>
  <si>
    <t>Begivenheder_efter_afslutning</t>
  </si>
  <si>
    <t>Forbehold revision</t>
  </si>
  <si>
    <t>Forbehold</t>
  </si>
  <si>
    <t>Hovedaktivitet</t>
  </si>
  <si>
    <t>AR_omregning_valuta</t>
  </si>
  <si>
    <t>AR_nøgletal</t>
  </si>
  <si>
    <t>AR_skyldig_udskudt_skat</t>
  </si>
  <si>
    <t>AR_skatteomkostninger</t>
  </si>
  <si>
    <t>AR for skatteomkostninger</t>
  </si>
  <si>
    <t>AR_nettoomsætning</t>
  </si>
  <si>
    <t>AR_tilgodehavender</t>
  </si>
  <si>
    <t>AR_hensatte_forpligtelser</t>
  </si>
  <si>
    <t>AR_materielle_AA</t>
  </si>
  <si>
    <t>AR for materielle anlægsaktiver</t>
  </si>
  <si>
    <t>AR_andre_driftsindtægter_omkostninger</t>
  </si>
  <si>
    <t>AR_gældsforpligtelser</t>
  </si>
  <si>
    <t>AR for gældsforpligtelser</t>
  </si>
  <si>
    <t>AR_finansielle_AA</t>
  </si>
  <si>
    <t>AR_varebeholdninger</t>
  </si>
  <si>
    <t>AR_immaterielle_AA</t>
  </si>
  <si>
    <t>AR_resultatopgørelsen</t>
  </si>
  <si>
    <t>AR for resultatopgørelsen</t>
  </si>
  <si>
    <t>AR_finansielle_poster</t>
  </si>
  <si>
    <t>AR for finansielle indtægter og omkostninger</t>
  </si>
  <si>
    <t>AR_ekstraordinære_indtægter_omkostninger</t>
  </si>
  <si>
    <t>AR_eksterne_omkostninger</t>
  </si>
  <si>
    <t>AR for eksterne omkostninger</t>
  </si>
  <si>
    <t>AR_egenkapital</t>
  </si>
  <si>
    <t>AR_personaleomkostninger</t>
  </si>
  <si>
    <t>AR_periodeafgrænsningsposter_passiver</t>
  </si>
  <si>
    <t>AR_periodeafgrænsning_passiver</t>
  </si>
  <si>
    <t>AR_periodeafgrænsning_aktiver</t>
  </si>
  <si>
    <t>AR_vareforbrug</t>
  </si>
  <si>
    <t>AR_igangværende_arbejder_fremmed_regning</t>
  </si>
  <si>
    <t>AR_likvide_beholdninger</t>
  </si>
  <si>
    <t>AR_balancen</t>
  </si>
  <si>
    <t>AR_administrationsomkostninger</t>
  </si>
  <si>
    <t>AR_kapitalandele_tilknyttede_associerede_virksomheder</t>
  </si>
  <si>
    <t>AR_værdipapirer_kapitalandele_omsætningsaktiver</t>
  </si>
  <si>
    <t>AR_værdipapirer_kapitalandele</t>
  </si>
  <si>
    <t>AR_afskrivninger</t>
  </si>
  <si>
    <t>AR_udbytte</t>
  </si>
  <si>
    <t>AR_aktuelle_skattetilgodehavender_forpligtelser</t>
  </si>
  <si>
    <t>AR_nedskrivning_AA</t>
  </si>
  <si>
    <t>Videnssressourcer</t>
  </si>
  <si>
    <t>Hoved_nøgletal</t>
  </si>
  <si>
    <t>Koncernforhold</t>
  </si>
  <si>
    <t>AR_indregning_måling</t>
  </si>
  <si>
    <t>Forventet_udvikling</t>
  </si>
  <si>
    <t>Miljøforhold</t>
  </si>
  <si>
    <t>Personaleforhold</t>
  </si>
  <si>
    <t>Årets_udvikling</t>
  </si>
  <si>
    <t>AR_afledte_finansielle_instrumenter</t>
  </si>
  <si>
    <t>AR_pengestrømsopgørelsen</t>
  </si>
  <si>
    <t>Egenkapital primo</t>
  </si>
  <si>
    <t>Egenkapital ultimo</t>
  </si>
  <si>
    <t>Betalt udbytte til aktionærer</t>
  </si>
  <si>
    <t>Varekreditorer og skyldige omkostninger</t>
  </si>
  <si>
    <t>Varekreditorer</t>
  </si>
  <si>
    <t>Vare- og omkostningsgæld</t>
  </si>
  <si>
    <t>Vare- og leverandørgæld</t>
  </si>
  <si>
    <t>Leverandørgæld</t>
  </si>
  <si>
    <t>Leverandører af varer og tjenester</t>
  </si>
  <si>
    <t>Leverandører af vare- og tjenesteydelser</t>
  </si>
  <si>
    <t>Leverandører af tjenesteydelser</t>
  </si>
  <si>
    <t>Leverandører</t>
  </si>
  <si>
    <t>Kreditorer</t>
  </si>
  <si>
    <t>Gæld til leverandører af varer og tjenesteydelser</t>
  </si>
  <si>
    <t>Skyldig selskabsskat</t>
  </si>
  <si>
    <t>Selskabsskat</t>
  </si>
  <si>
    <t>Beregnet selskabsskat</t>
  </si>
  <si>
    <t>Modtagne forudbetalinger, kunder</t>
  </si>
  <si>
    <t>Modtaget forudbetaling fra kunder</t>
  </si>
  <si>
    <t>Forudbetalt leje</t>
  </si>
  <si>
    <t>Forudbetalinger vedrørende igangværende arbejder for fremmed regning</t>
  </si>
  <si>
    <t>Forudbetalinger fra kunder</t>
  </si>
  <si>
    <t>Forudbetaling fra kunder</t>
  </si>
  <si>
    <t>Forudbetalinger igangværende arbejder</t>
  </si>
  <si>
    <t>Mellemværende med direktion</t>
  </si>
  <si>
    <t>Mellemværende med anpartshaver</t>
  </si>
  <si>
    <t>Mellemregning selskabsdeltagere og ledelse</t>
  </si>
  <si>
    <t>Mellemregning med hovedanpartshaver</t>
  </si>
  <si>
    <t>Mellemregning med anpartshaver</t>
  </si>
  <si>
    <t>Mellemregning indehaver</t>
  </si>
  <si>
    <t>Mellemregning hovedanpartshaver</t>
  </si>
  <si>
    <t>Mellemregning direktion</t>
  </si>
  <si>
    <t>Mellemregning anpartshaver</t>
  </si>
  <si>
    <t>Gæld, hovedanpartshaver</t>
  </si>
  <si>
    <t>Gæld, hovedaktionær</t>
  </si>
  <si>
    <t>Gæld til virksomhedsdeltagere og ledelse</t>
  </si>
  <si>
    <t>Gæld til virksomhedsdeltagere</t>
  </si>
  <si>
    <t>Gæld til virksomhedsdeltager og ledelse</t>
  </si>
  <si>
    <t>Gæld til selskabsdeltagere</t>
  </si>
  <si>
    <t>Gæld til selskabsdeltager og ledelse</t>
  </si>
  <si>
    <t>Gæld til selskabsdeltager</t>
  </si>
  <si>
    <t>Gæld til anpartshaver</t>
  </si>
  <si>
    <t>Gæld hovedanpartshaver</t>
  </si>
  <si>
    <t>Mellemværende tilknyttede selskaber</t>
  </si>
  <si>
    <t>Mellemregning, koncernselskaber</t>
  </si>
  <si>
    <t>Mellemregning, koncern</t>
  </si>
  <si>
    <t>Mellemregning tilknyttede virksomheder</t>
  </si>
  <si>
    <t>Mellemregning tilknyttede selskaber</t>
  </si>
  <si>
    <t>Mellemregning med tilknyttet virksomhed</t>
  </si>
  <si>
    <t>Mellemregning med tilknyttede virksomheder</t>
  </si>
  <si>
    <t>Mellemregning med moderselskab</t>
  </si>
  <si>
    <t>Mellemregning med datterselskab</t>
  </si>
  <si>
    <t>Kortfristet gældsforpligtelser til tilknyttede virksomheder</t>
  </si>
  <si>
    <t>Gældsforpligtelser tilknyttede virksomheder</t>
  </si>
  <si>
    <t>Gæld, tilknyttede virksomheder</t>
  </si>
  <si>
    <t>Gæld tilknyttede selskaber</t>
  </si>
  <si>
    <t>Gæld til tilknyttet virksomhed</t>
  </si>
  <si>
    <t>Gæld til tilknyttede selskaber</t>
  </si>
  <si>
    <t>Gæld til moderselskabet</t>
  </si>
  <si>
    <t>Gæld til koncernforbundne selskaber</t>
  </si>
  <si>
    <t>Gæld til dattervirksomheder</t>
  </si>
  <si>
    <t>Gæld til datterselskaber</t>
  </si>
  <si>
    <t>Mellemregning associeret virksomhed</t>
  </si>
  <si>
    <t>Gæld til associerede selskaber</t>
  </si>
  <si>
    <t>Langfristede gældsforpligtelser, forfalder inden for 1 år</t>
  </si>
  <si>
    <t>Kortfristet del af langfristede gældsforpligtelser</t>
  </si>
  <si>
    <t>Kortfristet del af de langfristede gældsforpligtelser</t>
  </si>
  <si>
    <t>Kortfristet andel af langfristet gæld</t>
  </si>
  <si>
    <t>Afdrag langfristet gæld inden 1 år</t>
  </si>
  <si>
    <t>Realkreditinstitutter</t>
  </si>
  <si>
    <t>Prioritetsgæld</t>
  </si>
  <si>
    <t>Kortfristet gældsforpligtelser i alt</t>
  </si>
  <si>
    <t>Kortfristet gæld, i alt</t>
  </si>
  <si>
    <t>Kortfristet gæld ialt</t>
  </si>
  <si>
    <t>Kortfristet gæld i alt</t>
  </si>
  <si>
    <t>Kortfristet gæld</t>
  </si>
  <si>
    <t>Kortfristede gældsforpligtigelser i alt</t>
  </si>
  <si>
    <t>Kortfristede gældsforpligtelser i alt</t>
  </si>
  <si>
    <t>Leasingforpligtigelser</t>
  </si>
  <si>
    <t>Kapitaliserede leasingforpligtelser</t>
  </si>
  <si>
    <t>Ansvarlig lån</t>
  </si>
  <si>
    <t>Periodeafgrænsningsposter</t>
  </si>
  <si>
    <t>Kreditinstitut</t>
  </si>
  <si>
    <t>Gæld til kreditinstitutter i øvrigt</t>
  </si>
  <si>
    <t>Finanslån</t>
  </si>
  <si>
    <t>Pengeinstitutter</t>
  </si>
  <si>
    <t>Pengeinstitut</t>
  </si>
  <si>
    <t>Kreditvirksomheder</t>
  </si>
  <si>
    <t>Kreditinstitutter m.v.</t>
  </si>
  <si>
    <t>Kreditinstitutter</t>
  </si>
  <si>
    <t>Kortfristet gæld til pengeinstitutter</t>
  </si>
  <si>
    <t>Kassekredit</t>
  </si>
  <si>
    <t>Gæld til pengeinstitutter</t>
  </si>
  <si>
    <t>Gæld til pengeinstitut</t>
  </si>
  <si>
    <t>Gæld til kreditinstitutter</t>
  </si>
  <si>
    <t>Gæld til kreditinstitut</t>
  </si>
  <si>
    <t>Gæld pengeinstitut</t>
  </si>
  <si>
    <t>Finansieringsinstitutter</t>
  </si>
  <si>
    <t>Banklån i euro</t>
  </si>
  <si>
    <t>Banklån</t>
  </si>
  <si>
    <t>Bankgæld</t>
  </si>
  <si>
    <t>Bank</t>
  </si>
  <si>
    <t>Udbytte for året</t>
  </si>
  <si>
    <t>Udbytte for regnskabsåret</t>
  </si>
  <si>
    <t>Skyldigt udbytte</t>
  </si>
  <si>
    <t>Skyldig udbytte</t>
  </si>
  <si>
    <t>Foreslået udbytte for regnskabsåret</t>
  </si>
  <si>
    <t>Foreslået udbytte</t>
  </si>
  <si>
    <t>Afsat udbytte for regnskabsåret</t>
  </si>
  <si>
    <t>Afsat udbytte</t>
  </si>
  <si>
    <t>Øvrige gældsforpligtelser</t>
  </si>
  <si>
    <t>Skyldige omkostninger</t>
  </si>
  <si>
    <t>Kortfristet gæld i øvrigt</t>
  </si>
  <si>
    <t>Depositum, lejemål</t>
  </si>
  <si>
    <t>Deposita lejere</t>
  </si>
  <si>
    <t>Deposita</t>
  </si>
  <si>
    <t>Andre kreditorer</t>
  </si>
  <si>
    <t>Anden kortfristet gæld</t>
  </si>
  <si>
    <t>Medarbejderobligationer</t>
  </si>
  <si>
    <t>Anden gæld, der er optaget ved udst. af obligationer</t>
  </si>
  <si>
    <t>Gældsforpligtigelser i alt</t>
  </si>
  <si>
    <t>Gældsforpligtelser, i alt</t>
  </si>
  <si>
    <t>Gældsforpligtelser i alt</t>
  </si>
  <si>
    <t>Gæld, i alt</t>
  </si>
  <si>
    <t>Gæld i alt</t>
  </si>
  <si>
    <t>Gæld</t>
  </si>
  <si>
    <t>Fremmedkapital i alt</t>
  </si>
  <si>
    <t>Passiver, i alt</t>
  </si>
  <si>
    <t>Passiver ialt</t>
  </si>
  <si>
    <t>Passiver i alt</t>
  </si>
  <si>
    <t>Ansvarlig lånekapital i alt</t>
  </si>
  <si>
    <t>Gældsbreve</t>
  </si>
  <si>
    <t>Gæld og hensættelser i alt</t>
  </si>
  <si>
    <t>Forrentning af egenkapital</t>
  </si>
  <si>
    <t>Egenkapitalens forrentning</t>
  </si>
  <si>
    <t>Resultat af fin. poster</t>
  </si>
  <si>
    <t>Finansielle poster, netto</t>
  </si>
  <si>
    <t>Resultat af primær drift</t>
  </si>
  <si>
    <t>Driftsresultat</t>
  </si>
  <si>
    <t>Årets investering i materielle anlægsaktiver</t>
  </si>
  <si>
    <t>Inv. i mat. anlægsaktiver</t>
  </si>
  <si>
    <t>Heraf investering i materielle anlægsaktiver</t>
  </si>
  <si>
    <t>Heraf investering i immaterielle og materielle anlægsaktiver</t>
  </si>
  <si>
    <t>Bruttofortjeneste</t>
  </si>
  <si>
    <t>Driftsaktivitet</t>
  </si>
  <si>
    <t>Investeringsaktivitet</t>
  </si>
  <si>
    <t>Finansieringsaktivitet</t>
  </si>
  <si>
    <t>Antal medarbejdere</t>
  </si>
  <si>
    <t>Balancesum</t>
  </si>
  <si>
    <t>Aktiver i alt</t>
  </si>
  <si>
    <t>Overført til overført resultat</t>
  </si>
  <si>
    <t>Overført til næste år</t>
  </si>
  <si>
    <t>Overført resultat til næste år</t>
  </si>
  <si>
    <t>Overført overskud til næste år</t>
  </si>
  <si>
    <t>Overført overskud eller underskud</t>
  </si>
  <si>
    <t>Overført overskud</t>
  </si>
  <si>
    <t>Overført fra resultatkonto</t>
  </si>
  <si>
    <t>Overførsel til næste år</t>
  </si>
  <si>
    <t>Reserve for dagsværdi af investeringsaktiver</t>
  </si>
  <si>
    <t>Reserver for nettoopskrivning efter den indre værdis metode</t>
  </si>
  <si>
    <t>Reserve til nettoopskrivning efter indre værdi</t>
  </si>
  <si>
    <t>Reserve for nettoopskrivninger</t>
  </si>
  <si>
    <t>Reserve for nettoopskrivning efter den indre værdis metode</t>
  </si>
  <si>
    <t>Reserve for nettoopskr. indre værdis metode</t>
  </si>
  <si>
    <t>Overført til reserve for nettoopskrivning efter indre værdis metode</t>
  </si>
  <si>
    <t>Overført til nettoopskrivning efter indre værdis metode</t>
  </si>
  <si>
    <t>Overført nettoopskrivning efter indre værdis metode</t>
  </si>
  <si>
    <t>Overføres til nettoopskrivning efter den indre værdis metode</t>
  </si>
  <si>
    <t>Nettoopskrivning efter indre værdis metode</t>
  </si>
  <si>
    <t>Henlæggelse til reserve for nettoopskrivning efter den indre værdis metode</t>
  </si>
  <si>
    <t>Henlagt til reserve for nettoopskrivning efter indre værdis metode</t>
  </si>
  <si>
    <t>Ekstraordinært udbytte for regnskabsåret</t>
  </si>
  <si>
    <t>Foreslået udbytte indregnet under gældsposteringer</t>
  </si>
  <si>
    <t>Udlodning af udbytte</t>
  </si>
  <si>
    <t>Udlodning</t>
  </si>
  <si>
    <t>Udbytte til anpartshaver</t>
  </si>
  <si>
    <t>Udbytte</t>
  </si>
  <si>
    <t>Til disposition i alt</t>
  </si>
  <si>
    <t>Resultatdisponering i alt</t>
  </si>
  <si>
    <t>I alt</t>
  </si>
  <si>
    <t>Fordelt resultat</t>
  </si>
  <si>
    <t>Disponeret i alt</t>
  </si>
  <si>
    <t>Anvendt i alt</t>
  </si>
  <si>
    <t>Anvendelse i alt</t>
  </si>
  <si>
    <t>Hensættelser til pensioner og lign.</t>
  </si>
  <si>
    <t>Hensættelser til pensioner o.l.</t>
  </si>
  <si>
    <t>Hensættelse til pensioner og lignende forpligtelser</t>
  </si>
  <si>
    <t>Hensat til tab på dattervirksomheder</t>
  </si>
  <si>
    <t>Hensættelse til garantiforpligtelser</t>
  </si>
  <si>
    <t>Udskudte skatteforpligtelser</t>
  </si>
  <si>
    <t>Udskudt skat</t>
  </si>
  <si>
    <t>Hensættelse udskudt skat</t>
  </si>
  <si>
    <t>Hensættelse til udskudt skat</t>
  </si>
  <si>
    <t>Eventualskat</t>
  </si>
  <si>
    <t>Hensættelser, i alt</t>
  </si>
  <si>
    <t>Hensættelser i alt</t>
  </si>
  <si>
    <t>Hensættelser</t>
  </si>
  <si>
    <t>Hensættelse i alt</t>
  </si>
  <si>
    <t>Hensatte gældsforpligtelser i alt</t>
  </si>
  <si>
    <t>Hensatte forpligtigelser i alt</t>
  </si>
  <si>
    <t>Hensatte forpligtelser, i alt</t>
  </si>
  <si>
    <t>Hensatte forpligtelser i alt</t>
  </si>
  <si>
    <t>Diverse hensættelser</t>
  </si>
  <si>
    <t>Andre hensættelser</t>
  </si>
  <si>
    <t>Tilbageførte af- og nedskrivninger</t>
  </si>
  <si>
    <t>Årets opskrivninger</t>
  </si>
  <si>
    <t>Materielle anlægsaktiver, primo</t>
  </si>
  <si>
    <t>Materielle anlægsaktiver i alt, primo</t>
  </si>
  <si>
    <t>Kostpris primo</t>
  </si>
  <si>
    <t>Kostpris ultimo</t>
  </si>
  <si>
    <t>Regnskabsmæssig værdi ultimo</t>
  </si>
  <si>
    <t>Bogført værdi ultimo</t>
  </si>
  <si>
    <t>Årets nedskrivninger</t>
  </si>
  <si>
    <t>Årets afskrivning</t>
  </si>
  <si>
    <t>Afskrivninger, afhændede aktiver</t>
  </si>
  <si>
    <t>Afgang i årets løb</t>
  </si>
  <si>
    <t>Afgang</t>
  </si>
  <si>
    <t>Årets afskrivninger</t>
  </si>
  <si>
    <t>Afskrivninger</t>
  </si>
  <si>
    <t>Tilgang i årets løb</t>
  </si>
  <si>
    <t>Tilgang</t>
  </si>
  <si>
    <t>Opskrivninger primo</t>
  </si>
  <si>
    <t>Opskrivninger af materielle anlægsaktiver (akkumuleret), primo</t>
  </si>
  <si>
    <t>Opskrivninger ultimo</t>
  </si>
  <si>
    <t>Ned- og afskrivninger af materielle anlægsaktiver, primo</t>
  </si>
  <si>
    <t>Afskrivning primo</t>
  </si>
  <si>
    <t>Af- og nedskrivninger primo</t>
  </si>
  <si>
    <t>Af- og nedskrivning primo</t>
  </si>
  <si>
    <t>Ned- og afskrivninger ultimo</t>
  </si>
  <si>
    <t>Af- og nedskrivninger ultimo</t>
  </si>
  <si>
    <t>Af- og nedskrivning ultimo</t>
  </si>
  <si>
    <t>Akkumuleret regulering til dagsværdi af materielle anlægsaktiver, primo</t>
  </si>
  <si>
    <t>Titel på medlem af bestyrelsen 9</t>
  </si>
  <si>
    <t>Titel på medlem af bestyrelsen 8</t>
  </si>
  <si>
    <t>Titel på medlem af bestyrelsen 7</t>
  </si>
  <si>
    <t>Titel på medlem af bestyrelsen 6</t>
  </si>
  <si>
    <t>Titel på medlem af bestyrelsen 5</t>
  </si>
  <si>
    <t>Titel på medlem af bestyrelsen 4</t>
  </si>
  <si>
    <t>Titel på medlem af bestyrelsen 3</t>
  </si>
  <si>
    <t>Titel på medlem af bestyrelsen 2</t>
  </si>
  <si>
    <t>Titel på medlem af bestyrelsen 10</t>
  </si>
  <si>
    <t>Titel på medlem af bestyrelsen 1</t>
  </si>
  <si>
    <t>Titel på medlem af direktionen 5</t>
  </si>
  <si>
    <t>Titel på medlem af direktionen 4</t>
  </si>
  <si>
    <t>Titel på medlem af direktionen 3</t>
  </si>
  <si>
    <t>Titel på medlem af direktionen 2</t>
  </si>
  <si>
    <t>Titel på medlem af direktionen 1</t>
  </si>
  <si>
    <t>Assistanceerklæring, sted</t>
  </si>
  <si>
    <t>Revisionsvirksomhedens navn 3 (review)</t>
  </si>
  <si>
    <t>Revisionsvirksomhedens navn 2 (review)</t>
  </si>
  <si>
    <t>Revisionsvirksomhedens navn 1 (review)</t>
  </si>
  <si>
    <t>Revisionsvirksomhedens navn 3 (assistance)</t>
  </si>
  <si>
    <t>Revisionsvirksomhedens navn 2 (assistance)</t>
  </si>
  <si>
    <t>Revisionsvirksomhedens navn 1 (assistance)</t>
  </si>
  <si>
    <t>Navn på medlem af bestyrelsen 9</t>
  </si>
  <si>
    <t>Navn på medlem af bestyrelsen 8</t>
  </si>
  <si>
    <t>Navn på medlem af bestyrelsen 7</t>
  </si>
  <si>
    <t>Navn på medlem af bestyrelsen 6</t>
  </si>
  <si>
    <t>Navn på medlem af bestyrelsen 5</t>
  </si>
  <si>
    <t>Navn på medlem af bestyrelsen 4</t>
  </si>
  <si>
    <t>Navn på medlem af bestyrelsen 3</t>
  </si>
  <si>
    <t>Navn på medlem af bestyrelsen 2</t>
  </si>
  <si>
    <t>Navn på medlem af bestyrelsen 10</t>
  </si>
  <si>
    <t>Navn på medlem af bestyrelsen 1</t>
  </si>
  <si>
    <t>Navn på medlem af direktionen 5</t>
  </si>
  <si>
    <t>Navn på medlem af direktionen 4</t>
  </si>
  <si>
    <t>Navn på medlem af direktionen 3</t>
  </si>
  <si>
    <t>Navn på medlem af direktionen 2</t>
  </si>
  <si>
    <t>Navn på medlem af direktionen 1</t>
  </si>
  <si>
    <t>Revisors navn 3 (review)</t>
  </si>
  <si>
    <t>Navn og efternavn på den valgte revisor 3 (review)</t>
  </si>
  <si>
    <t>Revisors navn 2 (review)</t>
  </si>
  <si>
    <t>Navn og efternavn på den valgte revisor 2 (review)</t>
  </si>
  <si>
    <t>Revisors navn 1 (review)</t>
  </si>
  <si>
    <t>Navn og efternavn på den valgte revisor 1 (review)</t>
  </si>
  <si>
    <t>Revisors navn 3 (assistance)</t>
  </si>
  <si>
    <t>Navn og efternavn på den valgte revisor 3 (assistance)</t>
  </si>
  <si>
    <t>Revisors navn 2 (assistance)</t>
  </si>
  <si>
    <t>Navn og efternavn på den valgte revisor 2 (assistance)</t>
  </si>
  <si>
    <t>Revisors navn 1 (assistance)</t>
  </si>
  <si>
    <t>Navn og efternavn på den valgte revisor 1 (assistance)</t>
  </si>
  <si>
    <t>Navn og efternavn på den valgte revisor 3</t>
  </si>
  <si>
    <t>Navn og efternavn på den valgte revisor 2</t>
  </si>
  <si>
    <t>Navn og efternavn på den valgte revisor 1</t>
  </si>
  <si>
    <t>Revisors CPR-nr. 3 (review)</t>
  </si>
  <si>
    <t>Revisors CPR-nr. 2 (review)</t>
  </si>
  <si>
    <t>Revisors CPR-nr. 1 (review)</t>
  </si>
  <si>
    <t>Revisors CPR-nr. 3 (assistance)</t>
  </si>
  <si>
    <t>Revisors CPR-nr. 2 (assistance)</t>
  </si>
  <si>
    <t>Revisors CPR-nr. 1 (assistance)</t>
  </si>
  <si>
    <t>Titel på den valgte revisor 3 (review)</t>
  </si>
  <si>
    <t>Revisors titel 3 (review)</t>
  </si>
  <si>
    <t>Titel på den valgte revisor 2 (review)</t>
  </si>
  <si>
    <t>Revisors titel 2 (review)</t>
  </si>
  <si>
    <t>Titel på den valgte revisor 1 (review)</t>
  </si>
  <si>
    <t>Revisors titel 1 (review)</t>
  </si>
  <si>
    <t>Titel på den valgte revisor 3 (assistance)</t>
  </si>
  <si>
    <t>Revisors titel 3 (assistance)</t>
  </si>
  <si>
    <t>Titel på den valgte revisor 2 (assistance)</t>
  </si>
  <si>
    <t>Revisors titel 2 (assistance)</t>
  </si>
  <si>
    <t>Titel på den valgte revisor 1 (assistance)</t>
  </si>
  <si>
    <t>Revisors titel 1 (assistance)</t>
  </si>
  <si>
    <t>Titel på den valgte revisor 3</t>
  </si>
  <si>
    <t>Titel på den valgte revisor 2</t>
  </si>
  <si>
    <t>Titel på den valgte revisor 1</t>
  </si>
  <si>
    <t>Assistanceerklæring, dato</t>
  </si>
  <si>
    <t>Nedskrivning af omsætningsaktiver</t>
  </si>
  <si>
    <t>Regulering af avance ved afhændelse af anlægsaktiver</t>
  </si>
  <si>
    <t>Fortjenester anlægsaktiver</t>
  </si>
  <si>
    <t>Andre ændringer i driftskapitalen</t>
  </si>
  <si>
    <t>Renteindbetalinger og lignende</t>
  </si>
  <si>
    <t>Modtagne finansielle indtægter</t>
  </si>
  <si>
    <t>Renteudbetalinger og lignende</t>
  </si>
  <si>
    <t>Betalte finansielle omkostninger</t>
  </si>
  <si>
    <t>Betalt selskabsskat</t>
  </si>
  <si>
    <t>Af- og nedskrivninger</t>
  </si>
  <si>
    <t>Ændring, leverandørgæld m.v.</t>
  </si>
  <si>
    <t>Ændring i leverandørgæld og anden gæld</t>
  </si>
  <si>
    <t>Ændring i leverandørgæld m.v.</t>
  </si>
  <si>
    <t>Leverandørgæld mv.</t>
  </si>
  <si>
    <t>Ændring, tilgodehavender</t>
  </si>
  <si>
    <t>Ændring varelager</t>
  </si>
  <si>
    <t>Omkostninger</t>
  </si>
  <si>
    <t>Pengestrømme vedrørende drift</t>
  </si>
  <si>
    <t>Pengestrømme fra driftsaktiviteter</t>
  </si>
  <si>
    <t>Pengestrømme fra driftsaktivitet</t>
  </si>
  <si>
    <t>Pengestrømme fra ordinær drift</t>
  </si>
  <si>
    <t>Pengestrømme fra drift før finansielle poster mv.</t>
  </si>
  <si>
    <t>Pengestrømme fra drift før finansielle poster</t>
  </si>
  <si>
    <t>Regulering af skatter</t>
  </si>
  <si>
    <t>Regulering af renteindtægter og lignende indtægter</t>
  </si>
  <si>
    <t>Regulering af af ekstraordinære poster</t>
  </si>
  <si>
    <t>Reguleringer af renteomkostninger og andre omkostninger</t>
  </si>
  <si>
    <t>Regulering af renteomkostninger og lignende omkostninger</t>
  </si>
  <si>
    <t>Materielle anlægsaktiver, i alt</t>
  </si>
  <si>
    <t>Materielle anlægsaktiver i alt</t>
  </si>
  <si>
    <t>Forudbetaling for materielle anlægsaktiver m.v.</t>
  </si>
  <si>
    <t>Forudbetaling for immaterielle anlægsaktiver</t>
  </si>
  <si>
    <t>Tekniske anlæg og maskiner</t>
  </si>
  <si>
    <t>Huslejedepositum</t>
  </si>
  <si>
    <t>Huslejedeposita</t>
  </si>
  <si>
    <t>Depositum</t>
  </si>
  <si>
    <t>Andre tilgodehavender, langfristet</t>
  </si>
  <si>
    <t>Andre tilgodehavender</t>
  </si>
  <si>
    <t>Øvrige værdipapirer</t>
  </si>
  <si>
    <t>Værdipapirer</t>
  </si>
  <si>
    <t>Værdipapirbeholdning</t>
  </si>
  <si>
    <t>Pantebreve</t>
  </si>
  <si>
    <t>Obligationer</t>
  </si>
  <si>
    <t>Andre værdipapirer og kapitalandele, langfristet</t>
  </si>
  <si>
    <t>Andre værdipapirer</t>
  </si>
  <si>
    <t>Andre kapitalandele</t>
  </si>
  <si>
    <t>Aktier, unoterede</t>
  </si>
  <si>
    <t>Aktier</t>
  </si>
  <si>
    <t>Kunst</t>
  </si>
  <si>
    <t>Anlægsaktiver, i alt</t>
  </si>
  <si>
    <t>Anlægsaktiver ialt</t>
  </si>
  <si>
    <t>Anlægsaktiver i alt</t>
  </si>
  <si>
    <t>Tilgodehavender hos virksomhedsdeltagere og ledelse</t>
  </si>
  <si>
    <t>Lån til selskabsdeltagere og ledelse</t>
  </si>
  <si>
    <t>Tilgodehavender tilknyttede virksomheder</t>
  </si>
  <si>
    <t>Tilgodehavender hos tilknyttede virksomheder</t>
  </si>
  <si>
    <t>Tilgodehavender hos associerede virksomheder</t>
  </si>
  <si>
    <t>Tilgodehavender associerede virksomheder</t>
  </si>
  <si>
    <t>Tilknyttet virksomhed</t>
  </si>
  <si>
    <t>Kapitalinteresser i dattervirksomheder</t>
  </si>
  <si>
    <t>Kapitalinteresser i datterselskab</t>
  </si>
  <si>
    <t>Kapitalandele i tilknyttede selskaber</t>
  </si>
  <si>
    <t>Kapitalandele i dattervirksomheder</t>
  </si>
  <si>
    <t>Kapitalandele i dattervirksomhed</t>
  </si>
  <si>
    <t>Kapitalandele i datterselskaber</t>
  </si>
  <si>
    <t>Kapitalandele i datterselskab</t>
  </si>
  <si>
    <t>Kapitalandele i datter virksomheder</t>
  </si>
  <si>
    <t>Kapitalandel i tilknyttet virksomhed</t>
  </si>
  <si>
    <t>Kapitalinteresser i associeret virksomhed</t>
  </si>
  <si>
    <t>Kapitalinteresser i associerede virksomheder</t>
  </si>
  <si>
    <t>Kapitalinteresser i associerede selskaber</t>
  </si>
  <si>
    <t>Kapitalinteresse i associeret virksomhed</t>
  </si>
  <si>
    <t>Kapitalandele i associeret virksomhed</t>
  </si>
  <si>
    <t>Kapitalandele i associerede selskaber</t>
  </si>
  <si>
    <t>Kapitalandel i associeret virksomhed</t>
  </si>
  <si>
    <t>Finansielle anlægsaktiver, i alt</t>
  </si>
  <si>
    <t>Finansielle anlægsaktiver i alt</t>
  </si>
  <si>
    <t>Tilslutningsafgifter og indretning lejede lokaler</t>
  </si>
  <si>
    <t>Ombygning lejede lokaler</t>
  </si>
  <si>
    <t>Ombygning af lejede lokaler</t>
  </si>
  <si>
    <t>Indretning, lokaler</t>
  </si>
  <si>
    <t>Indretning, lejede lokaler</t>
  </si>
  <si>
    <t>Indretning lejede lokaler</t>
  </si>
  <si>
    <t>Indretning i lejede lokaler</t>
  </si>
  <si>
    <t>Ejendomme</t>
  </si>
  <si>
    <t>Ejendom</t>
  </si>
  <si>
    <t>Bygninger</t>
  </si>
  <si>
    <t>Immaterielle anlægsaktiver, i alt</t>
  </si>
  <si>
    <t>Immaterielle anlægsaktiver i alt</t>
  </si>
  <si>
    <t>Personbil</t>
  </si>
  <si>
    <t>Inventar og driftsmateriel</t>
  </si>
  <si>
    <t>Driftsmidler og inventar</t>
  </si>
  <si>
    <t>Driftsmidler</t>
  </si>
  <si>
    <t>Driftsmateriel og inventar</t>
  </si>
  <si>
    <t>Driftsmateriel</t>
  </si>
  <si>
    <t>Driftsinventar og biler</t>
  </si>
  <si>
    <t>Automobil</t>
  </si>
  <si>
    <t>Andre anlæg, driftsmidler og inventar</t>
  </si>
  <si>
    <t>Andre anlæg, driftsmateriel og maskiner</t>
  </si>
  <si>
    <t>Andre anlæg</t>
  </si>
  <si>
    <t>Udviklingsprojekter</t>
  </si>
  <si>
    <t>Færdiggjorte udviklingsprojekter, herunder koncessioner, patenter, varemærker og lignende rettigheder der stammer fra udviklingsprojekter</t>
  </si>
  <si>
    <t>Aktiver, i alt</t>
  </si>
  <si>
    <t>Aktiver ialt</t>
  </si>
  <si>
    <t>Varemærker</t>
  </si>
  <si>
    <t>Patenter og licenser</t>
  </si>
  <si>
    <t>Patenter</t>
  </si>
  <si>
    <t>Licenser</t>
  </si>
  <si>
    <t>Erhvervede rettigheder</t>
  </si>
  <si>
    <t>Erhvervede koncessioner, patenter, licenser, varemærker samt lignende rettigheder</t>
  </si>
  <si>
    <t>Afdrag der forfalder inden for 1 år</t>
  </si>
  <si>
    <t>Afdrag der forfalder om 1-4 år</t>
  </si>
  <si>
    <t>Afdrag der forfalder senere end 5 år</t>
  </si>
  <si>
    <t>Øvrige lån</t>
  </si>
  <si>
    <t>Anden gæld, langfristet</t>
  </si>
  <si>
    <t>Obligationslån</t>
  </si>
  <si>
    <t>Medarbejderobligationer, langfristede</t>
  </si>
  <si>
    <t>Modtagne forudbetalinger fra kunder, langfristet</t>
  </si>
  <si>
    <t>Modtagne forudbetalinger fra kunder m.v.</t>
  </si>
  <si>
    <t>Lån fra moderselskab</t>
  </si>
  <si>
    <t>Gæld til tilknyttede virksomheder, langfristet</t>
  </si>
  <si>
    <t>Gæld til associerede virksomheder, langfristet</t>
  </si>
  <si>
    <t>Negativ goodwill, langfristet</t>
  </si>
  <si>
    <t>Langfristet gældsforpligtelser i alt</t>
  </si>
  <si>
    <t>Langfristet gæld, i alt</t>
  </si>
  <si>
    <t>Langfristet gæld ialt</t>
  </si>
  <si>
    <t>Langfristet gæld i alt</t>
  </si>
  <si>
    <t>Langfristet gæld</t>
  </si>
  <si>
    <t>Langfristede gældsforpligtigelser i alt</t>
  </si>
  <si>
    <t>Langfristede gældsforpligtelser i alt</t>
  </si>
  <si>
    <t>Leasinggæld</t>
  </si>
  <si>
    <t>Periodeafgrænsning</t>
  </si>
  <si>
    <t>Gæld til andre kreditinstitutter</t>
  </si>
  <si>
    <t>Gæld til udenlandske kreditinstitutter</t>
  </si>
  <si>
    <t>Gæld til bank m.v.</t>
  </si>
  <si>
    <t>Gæld til bank</t>
  </si>
  <si>
    <t>Konvertible gældsbreve</t>
  </si>
  <si>
    <t>Årets udbytte</t>
  </si>
  <si>
    <t>Årets nedskrivninger på goodwill</t>
  </si>
  <si>
    <t>Årets afskrivninger på goodwill</t>
  </si>
  <si>
    <t>Leverandørgæld fra køb af virksomheder og aktiviteter</t>
  </si>
  <si>
    <t>Salg af virksomheder</t>
  </si>
  <si>
    <t>Omstruktureringshensættelse i forbindelse med køb af virksomheder og aktiviteter</t>
  </si>
  <si>
    <t>Vederlag i form af egne kapitalandele</t>
  </si>
  <si>
    <t>Tilgodehavender fra køb af virksomheder og aktiviteter</t>
  </si>
  <si>
    <t>Køb m.v. af materielle anlægsaktiver</t>
  </si>
  <si>
    <t>Køb af tekniske produktionsanlæg og maskiner, andre anlæg, driftsmateriel og inventar</t>
  </si>
  <si>
    <t>Materielle anlægsaktiver fra køb af virksomheder og aktiviteter</t>
  </si>
  <si>
    <t>Salg af tekniske produktionsanlæg og maskiner, andre anlæg, driftsmateriel og inventar</t>
  </si>
  <si>
    <t>Salg af materielle anlægsaktiver</t>
  </si>
  <si>
    <t>Salg af immaterielle anlægsaktiver</t>
  </si>
  <si>
    <t>Salg af finansielle instrumenter</t>
  </si>
  <si>
    <t>Anden gæld fra køb af virksomheder og aktiviteter</t>
  </si>
  <si>
    <t>Gæld til realkreditinstitutter fra køb af virksomheder og aktiviteter</t>
  </si>
  <si>
    <t>Varebeholdninger fra køb af virksomheder og aktiviteter</t>
  </si>
  <si>
    <t>Renteindtægter</t>
  </si>
  <si>
    <t>Immaterielle anlægsaktiver fra køb af virksomheder og aktiviteter</t>
  </si>
  <si>
    <t>Goodwill fra køb af virksomheder og aktiviteter</t>
  </si>
  <si>
    <t>Udskudt skat fra køb af virksomheder og aktiviteter</t>
  </si>
  <si>
    <t>Gæld til banker fra køb af virksomheder og aktiviteter</t>
  </si>
  <si>
    <t>Pengestrømme vedrørende investeringer</t>
  </si>
  <si>
    <t>Pengestrømme vedrørende investering</t>
  </si>
  <si>
    <t>Pengestrømme fra investeringsaktivitet</t>
  </si>
  <si>
    <t>Likvide beholdninger fra køb af virksomheder og aktiviteter, specifikation</t>
  </si>
  <si>
    <t>Likvide beholdninger fra køb af virksomheder og aktiviteter, kostpris</t>
  </si>
  <si>
    <t>Køb af virksomheder</t>
  </si>
  <si>
    <t>Immaterielle anlægsaktiver, primo</t>
  </si>
  <si>
    <t>Immaterielle anlægsaktiver i alt, primo</t>
  </si>
  <si>
    <t>Ned- og afskrivninger af immaterielle anlægsaktiver, primo</t>
  </si>
  <si>
    <t>Tab på debitorer inkl. nedskrivninger</t>
  </si>
  <si>
    <t>Tab på debitorer</t>
  </si>
  <si>
    <t>Nedskrivninger omsætningsaktiver</t>
  </si>
  <si>
    <t>Nedskrivning af udlån og mellemværender</t>
  </si>
  <si>
    <t>Hensat til imødegåelse af tab på debitorer</t>
  </si>
  <si>
    <t>Løn og gager</t>
  </si>
  <si>
    <t>Skatter</t>
  </si>
  <si>
    <t>Skat af årets resultat, indtægt</t>
  </si>
  <si>
    <t>Skat af årets indkomst</t>
  </si>
  <si>
    <t>Skat</t>
  </si>
  <si>
    <t>Beregnede skatter</t>
  </si>
  <si>
    <t>Andre udgifter til social sikring</t>
  </si>
  <si>
    <t>Andre omkostninger til social sikring</t>
  </si>
  <si>
    <t>Resultat af produktionsvirksomhed m.v.</t>
  </si>
  <si>
    <t>Omsætning</t>
  </si>
  <si>
    <t>Lejeindtægter</t>
  </si>
  <si>
    <t>Huslejeindtægter</t>
  </si>
  <si>
    <t>Renteudgifter m.m.</t>
  </si>
  <si>
    <t>Renteudgifter</t>
  </si>
  <si>
    <t>Finansieringsomkostninger</t>
  </si>
  <si>
    <t>Finansielle udgifter</t>
  </si>
  <si>
    <t>Finansielle omkostninger</t>
  </si>
  <si>
    <t>Andre finansielle udgifter</t>
  </si>
  <si>
    <t>Vederlag til bestyrelse og direktion</t>
  </si>
  <si>
    <t>Omkostninger til råvarer, hjælpematerialer og handelsvarer</t>
  </si>
  <si>
    <t>Omkostninger til handelsvarer</t>
  </si>
  <si>
    <t>Forbrug af råvarer og hjælpematerialer</t>
  </si>
  <si>
    <t>Lokaleomkostninger</t>
  </si>
  <si>
    <t>Resultat ordinær drift</t>
  </si>
  <si>
    <t>Resultat før skat og ekstraordinære poster</t>
  </si>
  <si>
    <t>Ordinært resultat</t>
  </si>
  <si>
    <t>Resultat før renter m.v.</t>
  </si>
  <si>
    <t>Resultat før renter</t>
  </si>
  <si>
    <t>Resultat før finansiering mv</t>
  </si>
  <si>
    <t>Resultat før finansiering</t>
  </si>
  <si>
    <t>Resultat før finansielle poster</t>
  </si>
  <si>
    <t>Resultat før finansielle indtægter</t>
  </si>
  <si>
    <t>Resultat før finans. poster</t>
  </si>
  <si>
    <t>Resultat for året</t>
  </si>
  <si>
    <t>Resultat efter skat</t>
  </si>
  <si>
    <t>Periodens resultat</t>
  </si>
  <si>
    <t>Pensionsbidrag</t>
  </si>
  <si>
    <t>Driftsindtægter</t>
  </si>
  <si>
    <t>Andre indtægter</t>
  </si>
  <si>
    <t>Driftsomkostninger</t>
  </si>
  <si>
    <t>Andre omkostninger</t>
  </si>
  <si>
    <t>Andre driftsudgifter</t>
  </si>
  <si>
    <t>Renteindtægter, koncernselskab</t>
  </si>
  <si>
    <t>Renteindtægter, koncern</t>
  </si>
  <si>
    <t>Finansielle indtægter, koncern</t>
  </si>
  <si>
    <t>Finansielle indtægter tilknyttet virksomhed</t>
  </si>
  <si>
    <t>Finansielle indtægter fra tilknyttet virksomhed</t>
  </si>
  <si>
    <t>Finansielle indtægter fra tilknyttede virksomheder</t>
  </si>
  <si>
    <t>Renteindtægter m.v.</t>
  </si>
  <si>
    <t>Renteindtægter m.m.</t>
  </si>
  <si>
    <t>Finansieringsindtægter</t>
  </si>
  <si>
    <t>Finansielle indtægter</t>
  </si>
  <si>
    <t>Andre renteindtægter og lignende indtægter</t>
  </si>
  <si>
    <t>Renteudgifter og lignende udgifter</t>
  </si>
  <si>
    <t>Finansieringsudgifter</t>
  </si>
  <si>
    <t>Salgsomkostninger</t>
  </si>
  <si>
    <t>Salgs- og distributionsomkostninger</t>
  </si>
  <si>
    <t>Andre eksterne udgifter</t>
  </si>
  <si>
    <t>Udbytte fra kapitalinteresse</t>
  </si>
  <si>
    <t>Resultat, aktiehandel</t>
  </si>
  <si>
    <t>Resultat af andre kapitalandele</t>
  </si>
  <si>
    <t>Indtægter af værdipapirer, der er anlægsaktiver</t>
  </si>
  <si>
    <t>Indtægter af finansielle anlægsaktiver</t>
  </si>
  <si>
    <t>Indtægter af andre kapitalandele og værdipapirer</t>
  </si>
  <si>
    <t>Indtægter af andre kapitalandele</t>
  </si>
  <si>
    <t>Indtægt fra kapitalinteresser</t>
  </si>
  <si>
    <t>Resultat fra datter- og associerede selskaber</t>
  </si>
  <si>
    <t>Resultat af datter- og associerede virksomheder</t>
  </si>
  <si>
    <t>Indtægter af kapitalandele i tilknyttede og associerede selskaber</t>
  </si>
  <si>
    <t>Indtægter af kapitalandele i tilknyttede og ass. virksomheder</t>
  </si>
  <si>
    <t>Udbytte fra dattervirksomhed</t>
  </si>
  <si>
    <t>Resultatandele tilknyttede virksomheder</t>
  </si>
  <si>
    <t>Resultatandele i tilknyttede virksomheder</t>
  </si>
  <si>
    <t>Resultatandele i datterselskaber</t>
  </si>
  <si>
    <t>Resultatandel i datterselskaber</t>
  </si>
  <si>
    <t>Resultat i tilknyttede virksomheder</t>
  </si>
  <si>
    <t>Resultat før skat af kapitalandele i tilknyttede virksomheder</t>
  </si>
  <si>
    <t>Resultat fra dattervirksomheder</t>
  </si>
  <si>
    <t>Resultat af kapitalandele i tilknyttede virksomheder</t>
  </si>
  <si>
    <t>Resultat af kapitalandele i dattervirksomheder</t>
  </si>
  <si>
    <t>Resultat af kapitalandele i datterselskaber</t>
  </si>
  <si>
    <t>Resultat af kapitalandele i datterselskab</t>
  </si>
  <si>
    <t>Resultat af kapitalandel i tilknyttet virksomhed</t>
  </si>
  <si>
    <t>Resultat af kapitalandel i dattervirksomhed før skat</t>
  </si>
  <si>
    <t>Resultat af dattervirksomheder</t>
  </si>
  <si>
    <t>Indtægter kapitalandele i tilknyttede virksomheder</t>
  </si>
  <si>
    <t>Indtægter af kapitalandele i tilknyttede virksomheder efter skat</t>
  </si>
  <si>
    <t>Indtægter af kapitalandele i tilknyttede selskaber</t>
  </si>
  <si>
    <t>Indtægter af kapitalandele i dattervirksomheder</t>
  </si>
  <si>
    <t>Indtægter af kapitalandele i datterselskaber</t>
  </si>
  <si>
    <t>Indtægter af kapitalandele i datterselskab</t>
  </si>
  <si>
    <t>Indtægter af kapitalandele datterselskaber</t>
  </si>
  <si>
    <t>Indtægt af kapitalandele i datterselskaber</t>
  </si>
  <si>
    <t>Indtægt af kapitalandele i datterselskab</t>
  </si>
  <si>
    <t>Indtægt af kapitalandele i datter virksomheder</t>
  </si>
  <si>
    <t>Udbytte fra associerede selskaber</t>
  </si>
  <si>
    <t>Resultatandele i associerede virksomheder</t>
  </si>
  <si>
    <t>Resultatandele associerede virksomheder</t>
  </si>
  <si>
    <t>Resultat i associerede virksomheder</t>
  </si>
  <si>
    <t>Resultat fra associerede virksomheder</t>
  </si>
  <si>
    <t>Resultat af kapitalandele i associerede virksomheder</t>
  </si>
  <si>
    <t>Resultat af associerede virksomheder</t>
  </si>
  <si>
    <t>Indtægter kapitalandele i associerede virksomheder</t>
  </si>
  <si>
    <t>Indtægter af kapitalandele i associerede selskaber</t>
  </si>
  <si>
    <t>Indtægter af kapitalandele associerede virksomheder efter skat</t>
  </si>
  <si>
    <t>Op- / nedregulering, øvrige finansielle anlægsaktiver</t>
  </si>
  <si>
    <t>Op- / nedregulering, finansielle anlægsaktiver</t>
  </si>
  <si>
    <t>Bruttotab/fortjeneste</t>
  </si>
  <si>
    <t>Bruttotab</t>
  </si>
  <si>
    <t>Værdiregulering, investeringsejendom</t>
  </si>
  <si>
    <t>Værdiregulering investeringsejendomme</t>
  </si>
  <si>
    <t>Værdiregulering af investeringsejendomme</t>
  </si>
  <si>
    <t>Regulering dagsværdi ejendomme</t>
  </si>
  <si>
    <t>Regulering af ejendom til dagsværdi</t>
  </si>
  <si>
    <t>Dagsværdiregulering af gæld vedr. andre investeringsaktiver</t>
  </si>
  <si>
    <t>Værdiregulering af gæld i investeringsejendomme</t>
  </si>
  <si>
    <t>Dagsværdiregulering af gæld vedr. investeringsejendomme</t>
  </si>
  <si>
    <t>Renteudgifter, koncernselskab</t>
  </si>
  <si>
    <t>Renteudgifter, koncern</t>
  </si>
  <si>
    <t>Gældseftergivelse moderselskab</t>
  </si>
  <si>
    <t>Finansielle udgifter, koncern</t>
  </si>
  <si>
    <t>Finansielle omkostninger, tilknyttede virksomheder</t>
  </si>
  <si>
    <t>Finansielle omkostninger til tilknyttet virksomhed</t>
  </si>
  <si>
    <t>Finansielle omkostninger fra tilknyttede virksomheder</t>
  </si>
  <si>
    <t>Andre finansielle omkostninger fra tilknyttede virksomheder</t>
  </si>
  <si>
    <t>Ekstraordinære udgifter</t>
  </si>
  <si>
    <t>Personaleudgifter</t>
  </si>
  <si>
    <t>Personaleomkostninger i alt</t>
  </si>
  <si>
    <t>Afskrivninger, anlægsaktiver</t>
  </si>
  <si>
    <t>Afskrivninger på anlægsaktiver</t>
  </si>
  <si>
    <t>Afskrivninger anlægsaktiver</t>
  </si>
  <si>
    <t>Afskrivninger af materielle og immaterielle anlægsaktiver</t>
  </si>
  <si>
    <t>Afskrivninger af materielle anlægsaktiver</t>
  </si>
  <si>
    <t>Afskrivninger af immaterielle og materielle anlægsaktiver</t>
  </si>
  <si>
    <t>Afskrivninger af immaterielle anlægsaktiver</t>
  </si>
  <si>
    <t>Afskrivninger af anlægsaktiver</t>
  </si>
  <si>
    <t>Afskrivning anlægsaktiver</t>
  </si>
  <si>
    <t>Afskrivning</t>
  </si>
  <si>
    <t>Af- og nedskrivninger på materielle og immaterielle anlægsaktiver</t>
  </si>
  <si>
    <t>Af- og nedskrivninger af materielle anlægsaktiver</t>
  </si>
  <si>
    <t>Af- og nedskrivninger af anlægsaktiver</t>
  </si>
  <si>
    <t>Af - og nedskrivninger af anlægsaktiver</t>
  </si>
  <si>
    <t>Årets aktuelle skat</t>
  </si>
  <si>
    <t>Vareforbrug m.v.</t>
  </si>
  <si>
    <t>Direkte omkostninger</t>
  </si>
  <si>
    <t>Ændring i varelagre</t>
  </si>
  <si>
    <t>Ændring i varelager</t>
  </si>
  <si>
    <t>Ændring i lagre af færdigvarer, varer under fremstilling og handelsvarer</t>
  </si>
  <si>
    <t>Ændring i lagre</t>
  </si>
  <si>
    <t>Ændring i lager af handelsvarer</t>
  </si>
  <si>
    <t>Resultat før værdiregulering og afskrivning</t>
  </si>
  <si>
    <t>Resultat før værdiregulering</t>
  </si>
  <si>
    <t>Resultat før skat</t>
  </si>
  <si>
    <t>Resultat før ekstraordinære poster</t>
  </si>
  <si>
    <t>Resultat før afskrivninger og finansiering</t>
  </si>
  <si>
    <t>Resultat før afskrivninger mv</t>
  </si>
  <si>
    <t>Resultat før afskrivning</t>
  </si>
  <si>
    <t>Resultat før af- og nedskrivninger</t>
  </si>
  <si>
    <t>Indtjeningsbidrag</t>
  </si>
  <si>
    <t>Finansielle poster i alt</t>
  </si>
  <si>
    <t>Finansielle omkostninger, i alt</t>
  </si>
  <si>
    <t>Finansielle indtægter, i alt</t>
  </si>
  <si>
    <t>Dækningsgrad</t>
  </si>
  <si>
    <t>Dækningsbidrag</t>
  </si>
  <si>
    <t>Driftsresultat før afskrivninger</t>
  </si>
  <si>
    <t>Bruttoavance</t>
  </si>
  <si>
    <t>Det gennemsnitlige antal heltidsbeskæftigede</t>
  </si>
  <si>
    <t>Administrationsudgifter</t>
  </si>
  <si>
    <t>Administrationsomkostninger i.f.m. investeringsvirksomhed</t>
  </si>
  <si>
    <t>Afdrag på langfristet gæld</t>
  </si>
  <si>
    <t>Optagelse af langfristet gæld</t>
  </si>
  <si>
    <t>Låneoptagelse af langfristede gældsforpligtelser</t>
  </si>
  <si>
    <t>Ændringer i likvider</t>
  </si>
  <si>
    <t>Pengestrømme vedrørende finansiering</t>
  </si>
  <si>
    <t>Pengestrømme fra finansieringsaktivitet</t>
  </si>
  <si>
    <t>Likvider primo</t>
  </si>
  <si>
    <t>Likvider ultimo</t>
  </si>
  <si>
    <t>Overkurs ved stiftelse</t>
  </si>
  <si>
    <t>Overkurs ved aktiekapitaludvidelse</t>
  </si>
  <si>
    <t>Reserver for opskrivninger</t>
  </si>
  <si>
    <t>Reserve for opskrivning</t>
  </si>
  <si>
    <t>Opskrivningshenlæggelser</t>
  </si>
  <si>
    <t>Opskrivninger</t>
  </si>
  <si>
    <t>Overskudskonto</t>
  </si>
  <si>
    <t>Overført underskud</t>
  </si>
  <si>
    <t>Overført resultat fra foregående år</t>
  </si>
  <si>
    <t>Overført fra resultatdisponering</t>
  </si>
  <si>
    <t>Reserver for nettoopskrivning indre værdis metode</t>
  </si>
  <si>
    <t>Reserver for nettoopskrivning efter indre værdis metode</t>
  </si>
  <si>
    <t>Reserve for opskrivning efter indre værdis metode</t>
  </si>
  <si>
    <t>Reserve for nettoopskrivning til indre værdi</t>
  </si>
  <si>
    <t>Reserve for nettoopskriv. efter den indre værdis metode</t>
  </si>
  <si>
    <t>Reserve efter indre værdi</t>
  </si>
  <si>
    <t>Nettoopskrivning efter den indre værdis metode</t>
  </si>
  <si>
    <t>Reserve for dagsværdi for biologiske aktiver</t>
  </si>
  <si>
    <t>Udloddet udbytte</t>
  </si>
  <si>
    <t>Hensat til udlodning</t>
  </si>
  <si>
    <t>Hensat til udbytte for året</t>
  </si>
  <si>
    <t>Hensat til udbytte</t>
  </si>
  <si>
    <t>Forslag til udbytte for året</t>
  </si>
  <si>
    <t>Forslag til udbytte</t>
  </si>
  <si>
    <t>Afsat til udbytte</t>
  </si>
  <si>
    <t>Egenkapital, i alt</t>
  </si>
  <si>
    <t>Egenkapital ialt</t>
  </si>
  <si>
    <t>Egenkapital i alt</t>
  </si>
  <si>
    <t>Virksomhedskapital, primo</t>
  </si>
  <si>
    <t>Virksomhedskapital, ultimo</t>
  </si>
  <si>
    <t>Selskabskapital</t>
  </si>
  <si>
    <t>Indskudskapital</t>
  </si>
  <si>
    <t>Grundkapital</t>
  </si>
  <si>
    <t>Fondskapital</t>
  </si>
  <si>
    <t>Anpartskapital</t>
  </si>
  <si>
    <t>Aktiekapital</t>
  </si>
  <si>
    <t>Aktie/anpartskapital</t>
  </si>
  <si>
    <t>Andre personaleudgifter</t>
  </si>
  <si>
    <t>Tilgodehavender hos selskabsdeltager og ledelse</t>
  </si>
  <si>
    <t>Tilgodehavende hos virksomhedsdeltagere og ledelse</t>
  </si>
  <si>
    <t>Varetilgodehavender</t>
  </si>
  <si>
    <t>Varedebitorer</t>
  </si>
  <si>
    <t>Tilgodehavender leje</t>
  </si>
  <si>
    <t>Tilgodehavender fra salg af varer og tjenesteydelser</t>
  </si>
  <si>
    <t>Tilgodehavender fra salg</t>
  </si>
  <si>
    <t>Tilgodehavender for salg og tjenesteydelser</t>
  </si>
  <si>
    <t>Tilgodehavende leje</t>
  </si>
  <si>
    <t>Tilgodehavende fra salg og tjenesteydelser</t>
  </si>
  <si>
    <t>Tilgodehavende fra salg</t>
  </si>
  <si>
    <t>Tilgodehavende for salg og tjenesteydelser</t>
  </si>
  <si>
    <t>Tilgodehavende for salg af varer</t>
  </si>
  <si>
    <t>Tilgodehavende for salg</t>
  </si>
  <si>
    <t>Tilgode fra salg og tjenesteydelser</t>
  </si>
  <si>
    <t>Debitorer</t>
  </si>
  <si>
    <t>Tilgodehavende skat</t>
  </si>
  <si>
    <t>Tilgodehavende selskabsskat</t>
  </si>
  <si>
    <t>Tilgodehavende koncernskat</t>
  </si>
  <si>
    <t>Tilgodehavender hos virksomhedstagere og ledelse</t>
  </si>
  <si>
    <t>Tilgodehavender hos virkomhedsdeltagere og ledelse</t>
  </si>
  <si>
    <t>Tilgodehavende kapitalejere</t>
  </si>
  <si>
    <t>Tilgodehavende investorindskud</t>
  </si>
  <si>
    <t>Tilgodehavende hos virksomhedsdeltagere m.v.</t>
  </si>
  <si>
    <t>Tilgodehavende hos virksomhedsdeltagere</t>
  </si>
  <si>
    <t>Tilgodehavende hos selskabsdeltager</t>
  </si>
  <si>
    <t>Tilgodehavende hos ledelse</t>
  </si>
  <si>
    <t>Tilgodehavende hos kapitalejere</t>
  </si>
  <si>
    <t>Tilgodehavende hos hovedanpartshaver</t>
  </si>
  <si>
    <t>Tilgodehavende hos anpartshaver</t>
  </si>
  <si>
    <t>Tilgodeh. hos virksomhedsdeltag. og ledelse</t>
  </si>
  <si>
    <t>Tilgode hos anpartshaver</t>
  </si>
  <si>
    <t>Tilgodehavender, tilknyttet virksomhed</t>
  </si>
  <si>
    <t>Tilgodehavender hos tilknyttede selskaber</t>
  </si>
  <si>
    <t>Tilgodehavender hos koncernselskaber</t>
  </si>
  <si>
    <t>Tilgodehavender hos dattervirksomheder</t>
  </si>
  <si>
    <t>Tilgodehavender hos datterselskaber</t>
  </si>
  <si>
    <t>Tilgodehavender fra tilknyttede virksomheder</t>
  </si>
  <si>
    <t>Tilgodehavende, tilknyttede virksomheder</t>
  </si>
  <si>
    <t>Tilgodehavende tilknyttet virksomhed</t>
  </si>
  <si>
    <t>Tilgodehavende i tilknyttet virksomhed</t>
  </si>
  <si>
    <t>Tilgodehavende hos tilknyttet virksomhed</t>
  </si>
  <si>
    <t>Tilgodehavende hos tilknyttede virksomheder</t>
  </si>
  <si>
    <t>Tilgodehavende hos tilknyttede selskaber</t>
  </si>
  <si>
    <t>Tilgodehavende hos moderselskabet</t>
  </si>
  <si>
    <t>Tilgodehavende hos koncernforbundne selskaber</t>
  </si>
  <si>
    <t>Tilgode hos tilknyttede virksomheder</t>
  </si>
  <si>
    <t>Mellemregning moderselskab</t>
  </si>
  <si>
    <t>Tilgodehavender hos associerede selskaber</t>
  </si>
  <si>
    <t>Tilgodehavende hos associerede virksomheder</t>
  </si>
  <si>
    <t>Tilgodehavende hos associerede selskaber</t>
  </si>
  <si>
    <t>Mellemregning med associerede selskaber</t>
  </si>
  <si>
    <t>Udloddet udbytte fra tilknyttet virksomhed</t>
  </si>
  <si>
    <t>Tilgodehavende udbytte tilknyttede virksomheder</t>
  </si>
  <si>
    <t>Tilgodehavende udbytte hos tilknyttet virksomhed</t>
  </si>
  <si>
    <t>Tilgodehavende udbytte hos tilknyttede virksomheder</t>
  </si>
  <si>
    <t>Tilgodehavende udbytte fra tilknyttede virksomheder</t>
  </si>
  <si>
    <t>Foreslået udbytte for regnskabsåret i tilkn. virksomheder</t>
  </si>
  <si>
    <t>Tilgodehavende udbytte hos associerede virksomheder</t>
  </si>
  <si>
    <t>Tilgodehavende udbytte fra associerede virksomheder</t>
  </si>
  <si>
    <t>Foreslået udbytte for regnskabsåret i ass. virksomheder</t>
  </si>
  <si>
    <t>Tilgodehavender, i alt</t>
  </si>
  <si>
    <t>Tilgodehavender i alt</t>
  </si>
  <si>
    <t>Kortfristede tilgodehavender</t>
  </si>
  <si>
    <t>Værdipapirer og kapitalandele i alt</t>
  </si>
  <si>
    <t>Værdipapirer i alt</t>
  </si>
  <si>
    <t>Råvarer, hjælpematerialer og udstilling</t>
  </si>
  <si>
    <t>Materialelager</t>
  </si>
  <si>
    <t>Forudbetaling på varer</t>
  </si>
  <si>
    <t>Forudbetaling for varer</t>
  </si>
  <si>
    <t>Øvrige tilgodehavender</t>
  </si>
  <si>
    <t>Depositum u/1 år</t>
  </si>
  <si>
    <t>Depositum lejemål</t>
  </si>
  <si>
    <t>Depositum / indskud</t>
  </si>
  <si>
    <t>Børsnoterede aktier</t>
  </si>
  <si>
    <t>Aktier, obligationer m.v.</t>
  </si>
  <si>
    <t>Lager</t>
  </si>
  <si>
    <t>Handelsvarer</t>
  </si>
  <si>
    <t>Færdigvarer og handelsvarer</t>
  </si>
  <si>
    <t>Fremstillede varer og færdigvarer</t>
  </si>
  <si>
    <t>Fremstillede færdigvarer og handelsvarer</t>
  </si>
  <si>
    <t>Ejendomme til videresalg</t>
  </si>
  <si>
    <t>Beholdning af handelsvarer</t>
  </si>
  <si>
    <t>Husdyrbesætning</t>
  </si>
  <si>
    <t>Besætning</t>
  </si>
  <si>
    <t>Avlsdyr</t>
  </si>
  <si>
    <t>Varelager</t>
  </si>
  <si>
    <t>Varebeholdninger i alt</t>
  </si>
  <si>
    <t>Varebeholdning i alt</t>
  </si>
  <si>
    <t>Varebeholdning</t>
  </si>
  <si>
    <t>Periodisering</t>
  </si>
  <si>
    <t>Forudbetalte omkostninger</t>
  </si>
  <si>
    <t>Udskudt skatteaktiv</t>
  </si>
  <si>
    <t>Udskudt skat, negativ</t>
  </si>
  <si>
    <t>Udskudt skat (skatteaktiv)</t>
  </si>
  <si>
    <t>Tilgodehavende udskudt skat</t>
  </si>
  <si>
    <t>Skatteaktiv</t>
  </si>
  <si>
    <t>Omsætningsaktiver, i alt</t>
  </si>
  <si>
    <t>Omsætningsaktiver ialt</t>
  </si>
  <si>
    <t>Omsætningsaktiver i alt</t>
  </si>
  <si>
    <t>Krav på indbetaling af virksomhedsdeltager og ledelse</t>
  </si>
  <si>
    <t>Krav på indbetaling af selskabskapital</t>
  </si>
  <si>
    <t>Igangværende arbejder fremmed regning</t>
  </si>
  <si>
    <t>Igangværende arbejder</t>
  </si>
  <si>
    <t>Igangværende arbejde for fremmed regning</t>
  </si>
  <si>
    <t>Igangværende arbejde</t>
  </si>
  <si>
    <t>Igangværende arb. for fremmed regning</t>
  </si>
  <si>
    <t>Likvide midler</t>
  </si>
  <si>
    <t>Likvide beholdninger og værdipapirer</t>
  </si>
  <si>
    <t>Likvide beholdninger i alt</t>
  </si>
  <si>
    <t>Kassebeholdning og indestående i bank</t>
  </si>
  <si>
    <t>Kassebeholdning</t>
  </si>
  <si>
    <t>Bankindestående</t>
  </si>
  <si>
    <t>Bankbeholdning</t>
  </si>
  <si>
    <t>Finansielle omsætningsaktiver i alt</t>
  </si>
  <si>
    <t>Pengestrømme fra finansiering</t>
  </si>
  <si>
    <t>Likvide beholdninger og kassekredit primo</t>
  </si>
  <si>
    <t>Likvide beholdninger og kassekredit ultimo</t>
  </si>
  <si>
    <t>Skyldigt sambeskatningsbidrag</t>
  </si>
  <si>
    <t>Navne- og stemmerettigheder</t>
  </si>
  <si>
    <t>Lejerettigheder</t>
  </si>
  <si>
    <t>Leasede driftsmidler</t>
  </si>
  <si>
    <t>Koncessioner og patenter og andre rettigheder m.v.</t>
  </si>
  <si>
    <t>Tilgodehavende for tjenesteydelser</t>
  </si>
  <si>
    <t>Tilgodehavende udbytte hos tilknyttede selskaber</t>
  </si>
  <si>
    <t>Tilgodehavender for varer og tjenesteydelser</t>
  </si>
  <si>
    <t>Opskrivning efter indre værdis metode</t>
  </si>
  <si>
    <t>Reserve for nettoopskrivning</t>
  </si>
  <si>
    <t>Andre finansieringsindtægter</t>
  </si>
  <si>
    <t>Andre finansieringsudgifter</t>
  </si>
  <si>
    <t>Andre udgifter</t>
  </si>
  <si>
    <t>Finansielle udgifter tilknyttet virksomhed</t>
  </si>
  <si>
    <t>Resultat af kapitalandel tilknyttet virksomhed</t>
  </si>
  <si>
    <t>Resultat af kapitalandele</t>
  </si>
  <si>
    <t>Resultat af tilknyttede selskaber</t>
  </si>
  <si>
    <t>Årets resultat før skat</t>
  </si>
  <si>
    <t>Finansieringsinstitut</t>
  </si>
  <si>
    <t>Langfristede gældsforpligtigelser</t>
  </si>
  <si>
    <t>Realkredit</t>
  </si>
  <si>
    <t>Børsnoterede værdipapirer</t>
  </si>
  <si>
    <t>Kapitalandel i datterselskab</t>
  </si>
  <si>
    <t>Henlagt til reserve for nettoopskrivning af kapitalandele</t>
  </si>
  <si>
    <t>Henlæggelse efter den indre værdis metode</t>
  </si>
  <si>
    <t>Gæld til kapitalejer</t>
  </si>
  <si>
    <t>Gæld til tilknyttet selskab</t>
  </si>
  <si>
    <t>Kortfristede gældsforpligtigelser</t>
  </si>
  <si>
    <t>Lån fra kapitalejer</t>
  </si>
  <si>
    <t>Mellemregning kapitalejer</t>
  </si>
  <si>
    <t>Kapitalandele i tilknyttet virksomhed</t>
  </si>
  <si>
    <t>Tilgodehavende hos associeret virksomhed</t>
  </si>
  <si>
    <t>Tilgodehavende sambeskatningsbidrag</t>
  </si>
  <si>
    <t>Tilgodehavender, salg af tjenesteydelser</t>
  </si>
  <si>
    <t>Stamkapital</t>
  </si>
  <si>
    <t>Beløb af element i pengestrømme fra finansieringsaktivitet 1</t>
  </si>
  <si>
    <t>Beløb af element i pengestrømme fra finansieringsaktivitet 10</t>
  </si>
  <si>
    <t>Beløb af element i pengestrømme fra finansieringsaktivitet 2</t>
  </si>
  <si>
    <t>Beløb af element i pengestrømme fra finansieringsaktivitet 3</t>
  </si>
  <si>
    <t>Beløb af element i pengestrømme fra finansieringsaktivitet 4</t>
  </si>
  <si>
    <t>Beløb af element i pengestrømme fra finansieringsaktivitet 5</t>
  </si>
  <si>
    <t>Beløb af element i pengestrømme fra finansieringsaktivitet 6</t>
  </si>
  <si>
    <t>Beløb af element i pengestrømme fra finansieringsaktivitet 7</t>
  </si>
  <si>
    <t>Beløb af element i pengestrømme fra finansieringsaktivitet 8</t>
  </si>
  <si>
    <t>Beløb af element i pengestrømme fra finansieringsaktivitet 9</t>
  </si>
  <si>
    <t>Navn på pengestrømskomponent vedrørende finansieringsaktivitet 1</t>
  </si>
  <si>
    <t>Navn på pengestrømskomponent vedrørende finansieringsaktivitet 10</t>
  </si>
  <si>
    <t>Navn på pengestrømskomponent vedrørende finansieringsaktivitet 2</t>
  </si>
  <si>
    <t>Navn på pengestrømskomponent vedrørende finansieringsaktivitet 3</t>
  </si>
  <si>
    <t>Navn på pengestrømskomponent vedrørende finansieringsaktivitet 4</t>
  </si>
  <si>
    <t>Navn på pengestrømskomponent vedrørende finansieringsaktivitet 5</t>
  </si>
  <si>
    <t>Navn på pengestrømskomponent vedrørende finansieringsaktivitet 6</t>
  </si>
  <si>
    <t>Navn på pengestrømskomponent vedrørende finansieringsaktivitet 7</t>
  </si>
  <si>
    <t>Navn på pengestrømskomponent vedrørende finansieringsaktivitet 8</t>
  </si>
  <si>
    <t>Navn på pengestrømskomponent vedrørende finansieringsaktivitet 9</t>
  </si>
  <si>
    <t>Indtægter af kapitalandele i associeret virksomhed</t>
  </si>
  <si>
    <t>Indtægter af kapitalandele i tilknyttet virksomhed</t>
  </si>
  <si>
    <t>Øvrige eksterne omkostninger</t>
  </si>
  <si>
    <t>Andre finansielle indtægter fra tilknyttet virksomhed</t>
  </si>
  <si>
    <t>Beløb af element i pengestrømme fra investeringsaktivitet 1</t>
  </si>
  <si>
    <t>Beløb af element i pengestrømme fra investeringsaktivitet 10</t>
  </si>
  <si>
    <t>Beløb af element i pengestrømme fra investeringsaktivitet 2</t>
  </si>
  <si>
    <t>Beløb af element i pengestrømme fra investeringsaktivitet 3</t>
  </si>
  <si>
    <t>Beløb af element i pengestrømme fra investeringsaktivitet 4</t>
  </si>
  <si>
    <t>Beløb af element i pengestrømme fra investeringsaktivitet 5</t>
  </si>
  <si>
    <t>Beløb af element i pengestrømme fra investeringsaktivitet 6</t>
  </si>
  <si>
    <t>Beløb af element i pengestrømme fra investeringsaktivitet 7</t>
  </si>
  <si>
    <t>Beløb af element i pengestrømme fra investeringsaktivitet 8</t>
  </si>
  <si>
    <t>Beløb af element i pengestrømme fra investeringsaktivitet 9</t>
  </si>
  <si>
    <t>Navn på pengestrømskomponent vedrørende investeringsaktivitet 1</t>
  </si>
  <si>
    <t>Navn på pengestrømskomponent vedrørende investeringsaktivitet 10</t>
  </si>
  <si>
    <t>Navn på pengestrømskomponent vedrørende investeringsaktivitet 2</t>
  </si>
  <si>
    <t>Navn på pengestrømskomponent vedrørende investeringsaktivitet 3</t>
  </si>
  <si>
    <t>Navn på pengestrømskomponent vedrørende investeringsaktivitet 4</t>
  </si>
  <si>
    <t>Navn på pengestrømskomponent vedrørende investeringsaktivitet 5</t>
  </si>
  <si>
    <t>Navn på pengestrømskomponent vedrørende investeringsaktivitet 6</t>
  </si>
  <si>
    <t>Navn på pengestrømskomponent vedrørende investeringsaktivitet 7</t>
  </si>
  <si>
    <t>Navn på pengestrømskomponent vedrørende investeringsaktivitet 8</t>
  </si>
  <si>
    <t>Navn på pengestrømskomponent vedrørende investeringsaktivitet 9</t>
  </si>
  <si>
    <t>Ned- og afskrivninger af finansielle anlægsaktiver, primo</t>
  </si>
  <si>
    <t>Opskrivninger af finansielle anlægsaktiver (Akkumuleret), primo</t>
  </si>
  <si>
    <t>Finansielle anlægsaktiver i alt, primo</t>
  </si>
  <si>
    <t>Finansielle anlægsaktiver, primo</t>
  </si>
  <si>
    <t>Gæld til associeret virksomhed</t>
  </si>
  <si>
    <t>Tilgodehavender hos virksomhedsdeltager og ledelse</t>
  </si>
  <si>
    <t>Beløb af element i pengestrømme fra driftsaktivitet 1</t>
  </si>
  <si>
    <t>Beløb af element i pengestrømme fra driftsaktivitet 10</t>
  </si>
  <si>
    <t>Beløb af element i pengestrømme fra driftsaktivitet 2</t>
  </si>
  <si>
    <t>Beløb af element i pengestrømme fra driftsaktivitet 3</t>
  </si>
  <si>
    <t>Beløb af element i pengestrømme fra driftsaktivitet 4</t>
  </si>
  <si>
    <t>Beløb af element i pengestrømme fra driftsaktivitet 5</t>
  </si>
  <si>
    <t>Beløb af element i pengestrømme fra driftsaktivitet 6</t>
  </si>
  <si>
    <t>Beløb af element i pengestrømme fra driftsaktivitet 7</t>
  </si>
  <si>
    <t>Beløb af element i pengestrømme fra driftsaktivitet 8</t>
  </si>
  <si>
    <t>Beløb af element i pengestrømme fra driftsaktivitet 9</t>
  </si>
  <si>
    <t>Navn på pengestrømskomponent vedrørende driftsaktivitet 1</t>
  </si>
  <si>
    <t>Navn på pengestrømskomponent vedrørende driftsaktivitet 10</t>
  </si>
  <si>
    <t>Navn på pengestrømskomponent vedrørende driftsaktivitet 2</t>
  </si>
  <si>
    <t>Navn på pengestrømskomponent vedrørende driftsaktivitet 3</t>
  </si>
  <si>
    <t>Navn på pengestrømskomponent vedrørende driftsaktivitet 4</t>
  </si>
  <si>
    <t>Navn på pengestrømskomponent vedrørende driftsaktivitet 5</t>
  </si>
  <si>
    <t>Navn på pengestrømskomponent vedrørende driftsaktivitet 6</t>
  </si>
  <si>
    <t>Navn på pengestrømskomponent vedrørende driftsaktivitet 7</t>
  </si>
  <si>
    <t>Navn på pengestrømskomponent vedrørende driftsaktivitet 8</t>
  </si>
  <si>
    <t>Navn på pengestrømskomponent vedrørende driftsaktivitet 9</t>
  </si>
  <si>
    <t>Forhøjelse (nedsættelse) af akkumulerede reguleringer til dagsværdi som følge af valutakursregulering</t>
  </si>
  <si>
    <t>Foreslået udbytte indregnet under egenkapital</t>
  </si>
  <si>
    <t>Henlæggelse til opskrivning efter indre værdis metode</t>
  </si>
  <si>
    <t>Resultatkonto</t>
  </si>
  <si>
    <t>Navn på hoved- eller nøgletal 1</t>
  </si>
  <si>
    <t>Navn på hoved- eller nøgletal 10</t>
  </si>
  <si>
    <t>Navn på hoved- eller nøgletal 2</t>
  </si>
  <si>
    <t>Navn på hoved- eller nøgletal 3</t>
  </si>
  <si>
    <t>Navn på hoved- eller nøgletal 4</t>
  </si>
  <si>
    <t>Navn på hoved- eller nøgletal 5</t>
  </si>
  <si>
    <t>Navn på hoved- eller nøgletal 6</t>
  </si>
  <si>
    <t>Navn på hoved- eller nøgletal 7</t>
  </si>
  <si>
    <t>Navn på hoved- eller nøgletal 8</t>
  </si>
  <si>
    <t>Navn på hoved- eller nøgletal 9</t>
  </si>
  <si>
    <t>Værdi af hoved- eller nøgletal 1</t>
  </si>
  <si>
    <t>Værdi af hoved- eller nøgletal 10</t>
  </si>
  <si>
    <t>Værdi af hoved- eller nøgletal 2</t>
  </si>
  <si>
    <t>Værdi af hoved- eller nøgletal 3</t>
  </si>
  <si>
    <t>Værdi af hoved- eller nøgletal 4</t>
  </si>
  <si>
    <t>Værdi af hoved- eller nøgletal 5</t>
  </si>
  <si>
    <t>Værdi af hoved- eller nøgletal 6</t>
  </si>
  <si>
    <t>Værdi af hoved- eller nøgletal 7</t>
  </si>
  <si>
    <t>Værdi af hoved- eller nøgletal 8</t>
  </si>
  <si>
    <t>Værdi af hoved- eller nøgletal 9</t>
  </si>
  <si>
    <t>Øvrig kortfristet gæld</t>
  </si>
  <si>
    <t>Gæld, selskabsdeltagere (ansvarlig lånekapital)</t>
  </si>
  <si>
    <t>Gæld til anpartshavere</t>
  </si>
  <si>
    <t>Gæld til ledelse</t>
  </si>
  <si>
    <t>Leverandører af varer m.v.</t>
  </si>
  <si>
    <t>Afgang i løbet af regnskabsåret (egenkapital)</t>
  </si>
  <si>
    <t>Egenkapital, primo</t>
  </si>
  <si>
    <t>Ændringer i løbet af regnskabsåret (egenkapital)</t>
  </si>
  <si>
    <t>Tilgang i løbet af regnskabsåret (egenkapital)</t>
  </si>
  <si>
    <t>Aarets_udvikling</t>
  </si>
  <si>
    <t>AR_indtægter_omkostninger_kapitalandele</t>
  </si>
  <si>
    <t>Forhøjelse (nedsættelse) af egenkapital som korrektion af fejl</t>
  </si>
  <si>
    <t>Forhøjelse (nedsættelse) af egenkapital som følge af praksisændringer</t>
  </si>
  <si>
    <t>Egenkapital, ultimo</t>
  </si>
  <si>
    <t>PP_Regnskabsår</t>
  </si>
  <si>
    <t>Regnskabsår (nr.)</t>
  </si>
  <si>
    <t>0.9.3.3</t>
  </si>
  <si>
    <t>Tilføjet "PP_Regnskabsår" som felt - alene som service da mange revisorer benytter denne information</t>
  </si>
  <si>
    <t>Ændret på datavalidering af CVR-numre så kun valide CVR-numre tillades</t>
  </si>
  <si>
    <t>Andre kapitalandele og værdipapirer</t>
  </si>
  <si>
    <t>Tilgodehavende selskabsskat, tilknyttede virksomheder</t>
  </si>
  <si>
    <t>Indtægter af andre værdipapirer og kapitalandele</t>
  </si>
  <si>
    <t>Ned- og afskrivninger af immaterielle anlægsaktiver, ultimo</t>
  </si>
  <si>
    <t>Skyldig koncernskat</t>
  </si>
  <si>
    <t>Skyldig selskabsskat, tilknyttede virksomheder</t>
  </si>
  <si>
    <t>0.9.3.4</t>
  </si>
  <si>
    <t>Ændret checksumsformler så de søger efter det sidste tag på siden - dette tillader brug af samme start/slut-tags flere gange. Formlerne er ydermere forenklet en del.</t>
  </si>
  <si>
    <t>Rettigheder</t>
  </si>
  <si>
    <t>Aktiveret skatteaktiv</t>
  </si>
  <si>
    <t>Tilgode udbytte, associerede virksomheder</t>
  </si>
  <si>
    <t>Tilgode udbytte, tilknyttede virksomheder</t>
  </si>
  <si>
    <t>Mellemregning associerede virksomheder</t>
  </si>
  <si>
    <t>Tilgodehavende tilknyttede selskaber</t>
  </si>
  <si>
    <t>Tilgodehavender, tilknyttede virksomheder</t>
  </si>
  <si>
    <t>Resultat af kapitalandel i datterselskab</t>
  </si>
  <si>
    <t>Renteomkostninger</t>
  </si>
  <si>
    <t>Honorarindtægter</t>
  </si>
  <si>
    <t>Køb af finansielle anlægsaktiver mv</t>
  </si>
  <si>
    <t>Salg af finansielle anlægsaktiver mv</t>
  </si>
  <si>
    <t>Leasingforpligtelse</t>
  </si>
  <si>
    <t>Udviklingsomkostninger, færdiggjorte projekter</t>
  </si>
  <si>
    <t>Bygninger på lejet grund</t>
  </si>
  <si>
    <t>Grunde</t>
  </si>
  <si>
    <t>Udbytte indregnet under egenkapitalen</t>
  </si>
  <si>
    <t>Udbytte indregnet under gældsforpligtelser</t>
  </si>
  <si>
    <t>Overført til reserve for nettoopskrivning efter den indre værdis metode</t>
  </si>
  <si>
    <t>Gæld til hovedanpartshaver</t>
  </si>
  <si>
    <t>0.9.3.5</t>
  </si>
  <si>
    <t>Simpliceret tags i Stamdata så der nu kun bruges "/Generel label" og "/Generel værdi". Synliggjort tags permanent.</t>
  </si>
  <si>
    <t>Likvid beholdning i alt</t>
  </si>
  <si>
    <t>Likvider</t>
  </si>
  <si>
    <t>Beholdninger i alt</t>
  </si>
  <si>
    <t>Tilgodehavende hos ledelse og virksomhedsdeltagere</t>
  </si>
  <si>
    <t>Reserve for dagsværdi på biologiske aktiver</t>
  </si>
  <si>
    <t>Likvider, ultimo</t>
  </si>
  <si>
    <t>Likvider, primo</t>
  </si>
  <si>
    <t>Kortfristet bankgæld</t>
  </si>
  <si>
    <t>Resultat i tilknyttet virksomhed før skat</t>
  </si>
  <si>
    <t>Indtægter af andre kapitalandele mv der er anlægsaktiver</t>
  </si>
  <si>
    <t>Årets resultat efter Minoritetsinteressernes andel</t>
  </si>
  <si>
    <t>Minoritetsinteressernes andel af dattervirksomhedernes resultat</t>
  </si>
  <si>
    <t>Gager</t>
  </si>
  <si>
    <t>Gæld til pengeinstitutter m.v.</t>
  </si>
  <si>
    <t>Kreditforeningsgæld</t>
  </si>
  <si>
    <t>Selskabsskat for regnskabsåret</t>
  </si>
  <si>
    <t>Selskabsskatter</t>
  </si>
  <si>
    <t>Inventar</t>
  </si>
  <si>
    <t>Bygninger og grunde</t>
  </si>
  <si>
    <t>Reguleringer af andre finansielle omkostninger</t>
  </si>
  <si>
    <t>Reguleringer af andre finansielle indtægter</t>
  </si>
  <si>
    <t>Garantiforpligtelser</t>
  </si>
  <si>
    <t>Hensat til udskudt skat</t>
  </si>
  <si>
    <t>Ekstraordinært udbytte indregnet under egenkapitalen</t>
  </si>
  <si>
    <t>Ekstraordinært udbytte indregnet under gældsforpligtelser</t>
  </si>
  <si>
    <t>Overført til egenkapitalen</t>
  </si>
  <si>
    <t>Gennemsnitligt antal medarbejdere</t>
  </si>
  <si>
    <t>Afkastningsgrad (årets resultat)</t>
  </si>
  <si>
    <t>Forpligtelser i alt</t>
  </si>
  <si>
    <t>Gæld til kapitalejere</t>
  </si>
  <si>
    <t>Gæld til ledelse og virksomhedsdeltagere</t>
  </si>
  <si>
    <t>0.9.3.6</t>
  </si>
  <si>
    <t>Udskiftet alle ISBLANK-formler med COUNTBLANK i stedet. COUNTBLANK tæller også evaluerer også på "" hvilket fjerner problemer når kunder refererer til deres egne selskabsoplysninger.</t>
  </si>
  <si>
    <t>CVR-nummer med mellemrum mellem cifrene</t>
  </si>
  <si>
    <t>Aktuelt år (åååå)</t>
  </si>
  <si>
    <t>Sidste år (åååå)</t>
  </si>
  <si>
    <t>Pantebrev</t>
  </si>
  <si>
    <t>Tilgodehavende udbytte, tilknyttede virksomheder</t>
  </si>
  <si>
    <t>Tilgode hos associerede virksomheder</t>
  </si>
  <si>
    <t>Mellemregning med dattervirksomheder</t>
  </si>
  <si>
    <t>Debitor fra salg</t>
  </si>
  <si>
    <t>Tilgodehavender for salg</t>
  </si>
  <si>
    <t>Reserver for nettoopskrivninger efter den indre værdis metode</t>
  </si>
  <si>
    <t>Opskrivningshenlæggelse</t>
  </si>
  <si>
    <t>Udgifter til vareforbrug</t>
  </si>
  <si>
    <t>Afskrivning materielle og immaterielle anlægsaktiver</t>
  </si>
  <si>
    <t>Renteindtægter og lignende indtægter</t>
  </si>
  <si>
    <t>Renteindtægter og udbytte</t>
  </si>
  <si>
    <t>Resultat før finansielle poster m.v.</t>
  </si>
  <si>
    <t>Resultat før finansielle poster mv</t>
  </si>
  <si>
    <t>Langfristet del af selskabsskat</t>
  </si>
  <si>
    <t>Inventar, automobiler m.v.</t>
  </si>
  <si>
    <t>Kapitalinteresser i tilknyttede selskaber</t>
  </si>
  <si>
    <t>Revisionsvirksomhedens CVR-nr. 1 (assistance)</t>
  </si>
  <si>
    <t>Revisionsvirksomhedens CVR-nr. 2 (assistance)</t>
  </si>
  <si>
    <t>Revisionsvirksomhedens CVR-nr. 3 (assistance)</t>
  </si>
  <si>
    <t>Revisionsvirksomhedens CVR-nr. 1 (review)</t>
  </si>
  <si>
    <t>Revisionsvirksomhedens CVR-nr. 2 (review)</t>
  </si>
  <si>
    <t>Revisionsvirksomhedens CVR-nr. 3 (review)</t>
  </si>
  <si>
    <t>Revisionsvirksomhedens P-nr. 1 (assistance)</t>
  </si>
  <si>
    <t>Revisionsvirksomhedens P-nr. 2 (assistance)</t>
  </si>
  <si>
    <t>Revisionsvirksomhedens P-nr. 3 (assistance)</t>
  </si>
  <si>
    <t>Revisionsvirksomhedens P-nr. 1 (review)</t>
  </si>
  <si>
    <t>Revisionsvirksomhedens P-nr. 2 (review)</t>
  </si>
  <si>
    <t>Revisionsvirksomhedens P-nr. 3 (review)</t>
  </si>
  <si>
    <t>Fordelt</t>
  </si>
  <si>
    <t>Aktiver i alt (balancesum)</t>
  </si>
  <si>
    <t>Egenkapitalandel (soliditet)</t>
  </si>
  <si>
    <t>Afkast af den investerede kapital</t>
  </si>
  <si>
    <t>Kortfristet prioritetsgæld</t>
  </si>
  <si>
    <t>Mellemregning med tilknyttede selskaber</t>
  </si>
  <si>
    <t>Sambeskatningsbidrag</t>
  </si>
  <si>
    <t>Selskabsskat (moderselskab)</t>
  </si>
  <si>
    <t>Information om andre tilgodehavender konsolideret</t>
  </si>
  <si>
    <t>Information om igangværende arbejde for fremmed regning konsolideret</t>
  </si>
  <si>
    <t>Information om koncernregnskab konsolideret</t>
  </si>
  <si>
    <t>Information om tilgodehavender hos ejere og medlemmer af ledelsen konsolideret</t>
  </si>
  <si>
    <t>Oplysning om administrationsomkostninger konsolideret</t>
  </si>
  <si>
    <t>Oplysning om afskrivninger og nedskrivninger på materielle anlægsaktiver og immaterielle anlægsaktiver indregnet i resultatopgørelsen konsolideret</t>
  </si>
  <si>
    <t>Oplysning om aktiver konsolideret</t>
  </si>
  <si>
    <t>Oplysning om anden gæld konsolideret</t>
  </si>
  <si>
    <t>Oplysning om andre driftsindtægter konsolideret</t>
  </si>
  <si>
    <t>Oplysning om andre driftsomkostninger konsolideret</t>
  </si>
  <si>
    <t>Oplysning om andre finansielle indtægter fra tilknyttede virksomheder konsolideret</t>
  </si>
  <si>
    <t>Oplysning om andre finansielle indtægter konsolideret</t>
  </si>
  <si>
    <t>Oplysning om andre hensatte forpligtelser konsolideret</t>
  </si>
  <si>
    <t>Oplysning om andre skatter konsolideret</t>
  </si>
  <si>
    <t>Oplysning om arbejde udført for egen regning og opført under aktiver konsolideret</t>
  </si>
  <si>
    <t>Oplysning om bruttofortjeneste/bruttotab konsolideret</t>
  </si>
  <si>
    <t>Oplysning om dagsværdiregulering af gæld vedrørende investeringsejendomme konsolideret</t>
  </si>
  <si>
    <t>Oplysning om dagsværdiregulering af investeringsejendomme konsolideret</t>
  </si>
  <si>
    <t>Oplysning om distributionsomkostninger konsolideret</t>
  </si>
  <si>
    <t>Oplysning om egenkapital konsolideret</t>
  </si>
  <si>
    <t>Oplysning om ejerskab konsolideret</t>
  </si>
  <si>
    <t>Oplysning om eksterne omkostninger konsolideret</t>
  </si>
  <si>
    <t>Oplysning om ekstraordinære indtægter konsolideret</t>
  </si>
  <si>
    <t>Oplysning om ekstraordinære omkostninger konsolideret</t>
  </si>
  <si>
    <t>Oplysning om eventualaktiver konsolideret</t>
  </si>
  <si>
    <t>Oplysning om eventualforpligtelser konsolideret</t>
  </si>
  <si>
    <t>Oplysning om finansielle anlægsaktiver konsolideret</t>
  </si>
  <si>
    <t>Oplysning om forpligtelser i henhold til leje- eller leasingkontrakter, der ikke er indregnet i balancen konsolideret</t>
  </si>
  <si>
    <t>Oplysning om gældsforpligtelser udover hensatte forpligtelser konsolideret</t>
  </si>
  <si>
    <t>Oplysning om hensatte forpligtelser konsolideret</t>
  </si>
  <si>
    <t>Oplysning om hensættelser til udskudt skat konsolideret</t>
  </si>
  <si>
    <t>Oplysning om hovedaktivitet samt regnskabsmæssige og økonomiske forhold konsolideret</t>
  </si>
  <si>
    <t>Oplysning om immaterielle anlægsaktiver konsolideret</t>
  </si>
  <si>
    <t>Oplysning om indtægter (inklusiv udbytte) af kapitalandele i tilknyttede og associerede virksomheder konsolideret</t>
  </si>
  <si>
    <t>Oplysning om indtægter af andre kapitalandele, værdipapirer og tilgodehavender, der er anlægsaktiver konsolideret</t>
  </si>
  <si>
    <t>Oplysning om kortfristede gældsforpligtelser konsolideret</t>
  </si>
  <si>
    <t>Oplysning om langfristede gældsforpligtelser konsolideret</t>
  </si>
  <si>
    <t>Oplysning om likvider konsolideret</t>
  </si>
  <si>
    <t>Oplysning om materielle anlægsaktiver konsolideret</t>
  </si>
  <si>
    <t>Oplysning om nedskrivninger af finansielle aktiver konsolideret</t>
  </si>
  <si>
    <t>Oplysning om nedskrivninger af omsætningsaktiver, bortset fra finansielle omsætningsaktiver konsolideret</t>
  </si>
  <si>
    <t>Oplysning om nettoomsætning konsolideret</t>
  </si>
  <si>
    <t>Oplysning om nærtstående parter konsolideret</t>
  </si>
  <si>
    <t>Oplysning om pantsætninger og sikkerhedsstillelser konsolideret</t>
  </si>
  <si>
    <t>Oplysning om periodeafgrænsningsposter konsolideret</t>
  </si>
  <si>
    <t>Oplysning om personaleomkostninger konsolideret</t>
  </si>
  <si>
    <t>Oplysning om produktionsomkostninger konsolideret</t>
  </si>
  <si>
    <t>Oplysning om skat af ordinært resultat konsolideret</t>
  </si>
  <si>
    <t>Oplysning om skat af årets resultat konsolideret</t>
  </si>
  <si>
    <t>Oplysning om tilgodehavender konsolideret</t>
  </si>
  <si>
    <t>Oplysning om usikkerhed om going concern konsolideret</t>
  </si>
  <si>
    <t>Oplysning om usikkerhed ved indregning og måling konsolideret</t>
  </si>
  <si>
    <t>Oplysning om usædvanlige forhold konsolideret</t>
  </si>
  <si>
    <t>Oplysning om varebeholdninger konsolideret</t>
  </si>
  <si>
    <t>Oplysning om vareforbrug konsolideret</t>
  </si>
  <si>
    <t>Oplysning om virksomhedskapital konsolideret</t>
  </si>
  <si>
    <t>Oplysning om ændring i lagre af færdigvarer og varer under fremstilling konsolideret</t>
  </si>
  <si>
    <t>Oplysning om øvrige finansielle omkostninger konsolideret</t>
  </si>
  <si>
    <t>A K T I V E R   I   A L T</t>
  </si>
  <si>
    <t>Krav på indbetaling af stamkapital</t>
  </si>
  <si>
    <t>Udskudt selskabsskatteaktiv</t>
  </si>
  <si>
    <t>Periodeafgrænsninger</t>
  </si>
  <si>
    <t>Færdigvarer</t>
  </si>
  <si>
    <t>Kortfristet udlån</t>
  </si>
  <si>
    <t>Lejedeposita</t>
  </si>
  <si>
    <t>Hjælpematerialer</t>
  </si>
  <si>
    <t>Tilgodehavender hos associerede/joint ventures</t>
  </si>
  <si>
    <t>Tilgodehavende hos datterselskab</t>
  </si>
  <si>
    <t>Mellemregning med ejer</t>
  </si>
  <si>
    <t>Tilgodehavende hos medejere</t>
  </si>
  <si>
    <t>Tilgodehavender fra virksomhedsdeltagere og ledelse</t>
  </si>
  <si>
    <t>Tilgodehavender hos selskabsdeltagere og ledelse</t>
  </si>
  <si>
    <t>Tilgodehavende fra lejere</t>
  </si>
  <si>
    <t>Tilgodehavender hos lejere</t>
  </si>
  <si>
    <t>andelskapital</t>
  </si>
  <si>
    <t>Ikke indbetalt del af stamkapital</t>
  </si>
  <si>
    <t>Reserve for dagsværdi på investeringsejendomme</t>
  </si>
  <si>
    <t>Reserve, nettoopskrivning indre værdis metode</t>
  </si>
  <si>
    <t>Overført over-/underskud</t>
  </si>
  <si>
    <t>Likvide beholdninger i alt, ultimo</t>
  </si>
  <si>
    <t>Likvide beholdninger i alt, primo</t>
  </si>
  <si>
    <t>Andre eksterne omkostninger i alt</t>
  </si>
  <si>
    <t>DÆKNINGSBIDRAG II</t>
  </si>
  <si>
    <t>Resultat før afskrivninger og renter</t>
  </si>
  <si>
    <t>Resultat før kurs- og værdireguleringer</t>
  </si>
  <si>
    <t>Resultat før værdireguleringer</t>
  </si>
  <si>
    <t>Driftsomkostninger, ejendomme</t>
  </si>
  <si>
    <t>Driftsomkostninger, investeringsejendomme</t>
  </si>
  <si>
    <t>Afskrivninger, inventar</t>
  </si>
  <si>
    <t>Værdiregulering ejendomme</t>
  </si>
  <si>
    <t>Værdiregulering aktier</t>
  </si>
  <si>
    <t>Resultatandele i tilknyttet virksomhed</t>
  </si>
  <si>
    <t>Kursreguleringer</t>
  </si>
  <si>
    <t>Resultat før finansielle poster og skat</t>
  </si>
  <si>
    <t>Driftresultat før finansielle poster</t>
  </si>
  <si>
    <t>Ordinært resultat før renter</t>
  </si>
  <si>
    <t>Resultat af ordinær drift</t>
  </si>
  <si>
    <t>Lejeindtægter, investeringsejendomme</t>
  </si>
  <si>
    <t>P A S S I V E R  I  A L T</t>
  </si>
  <si>
    <t>Software</t>
  </si>
  <si>
    <t>Patenter mv</t>
  </si>
  <si>
    <t>Udviklingsomkostninger, projekter under udførelse</t>
  </si>
  <si>
    <t>Koncerngoodwill</t>
  </si>
  <si>
    <t>Investeringsejendom</t>
  </si>
  <si>
    <t>Kapitalandele i associerede og Joint Ventures</t>
  </si>
  <si>
    <t>Lån til datterselskab</t>
  </si>
  <si>
    <t>Igangværende investeringer</t>
  </si>
  <si>
    <t>Revisors titel 4</t>
  </si>
  <si>
    <t>Revisors titel 4 (review)</t>
  </si>
  <si>
    <t>Revisors CPR-nr. 4</t>
  </si>
  <si>
    <t>Revisors CPR-nr. 4 (review)</t>
  </si>
  <si>
    <t>Revisionsvirksomhedens CVR-nr. 4</t>
  </si>
  <si>
    <t>Revisionsvirksomhedens CVR-nr. 4 (review)</t>
  </si>
  <si>
    <t>Revisionsvirksomhedens P-nr. 4</t>
  </si>
  <si>
    <t>Revisionsvirksomhedens P-nr. 4 (review)</t>
  </si>
  <si>
    <t>Revisors navn 4</t>
  </si>
  <si>
    <t>Revisors navn 4 (review)</t>
  </si>
  <si>
    <t>Revisionsvirksomhedens navn 4</t>
  </si>
  <si>
    <t>Revisionsvirksomhedens navn 4 (review)</t>
  </si>
  <si>
    <t>Af-/nedskrivninger ultimo</t>
  </si>
  <si>
    <t>Af-/nedskrivninger primo</t>
  </si>
  <si>
    <t>Afskrivninger afhændede aktiver</t>
  </si>
  <si>
    <t>Anskaffelsessum ultimo</t>
  </si>
  <si>
    <t>Anskaffelsessum primo</t>
  </si>
  <si>
    <t>Resultatdisponering</t>
  </si>
  <si>
    <t>Egenkapitalandel</t>
  </si>
  <si>
    <t>Afkastgrad</t>
  </si>
  <si>
    <t>Egenkapitalforrentning</t>
  </si>
  <si>
    <t>Kortfristede gældsforpligtelser, i alt</t>
  </si>
  <si>
    <t>Mellemregning associerede selskaber</t>
  </si>
  <si>
    <t>Gæld tilknyttede virksomheder</t>
  </si>
  <si>
    <t>Mellemregning med kapitalejere</t>
  </si>
  <si>
    <t>Mellemregning med ledelsen</t>
  </si>
  <si>
    <t>Modtagne forudbetalinger fra lejere</t>
  </si>
  <si>
    <t>Beregnet skyldig selskabsskat</t>
  </si>
  <si>
    <t>Mellemværende i sambeskatning</t>
  </si>
  <si>
    <t>PP_Indsendende_virksomheds_CVR_nr</t>
  </si>
  <si>
    <t>PP_Revisionsvirksomhedens_CVR_nr_2</t>
  </si>
  <si>
    <t>PP_Revisionsvirksomhedens_P_nr_2</t>
  </si>
  <si>
    <t>PP_Bankens_CVR_nr</t>
  </si>
  <si>
    <t>PP_Advokatens_CVR_nr</t>
  </si>
  <si>
    <t>PP_Advokatens_P_nr</t>
  </si>
  <si>
    <t>PP_Revisionsvirksomhedens_CVR_nr</t>
  </si>
  <si>
    <t>PP_Revisionsvirksomhedens_P_nr</t>
  </si>
  <si>
    <t>Bestyrelsesmedlems navn 11</t>
  </si>
  <si>
    <t>PP_Bestyrelsesmedlems_navn_11</t>
  </si>
  <si>
    <t>Bestyrelsesmedlems titel 11</t>
  </si>
  <si>
    <t>PP_Bestyrelsesmedlems_titel_11</t>
  </si>
  <si>
    <t>Bestyrelsesmedlems CPR-nr. 11</t>
  </si>
  <si>
    <t>Bestyrelsesmedlems navn 20</t>
  </si>
  <si>
    <t>PP_Bestyrelsesmedlems_navn_20</t>
  </si>
  <si>
    <t>Bestyrelsesmedlems titel 20</t>
  </si>
  <si>
    <t>PP_Bestyrelsesmedlems_titel_20</t>
  </si>
  <si>
    <t>Bestyrelsesmedlems CPR-nr. 20</t>
  </si>
  <si>
    <t>Bestyrelsesmedlems navn 19</t>
  </si>
  <si>
    <t>PP_Bestyrelsesmedlems_navn_19</t>
  </si>
  <si>
    <t>Bestyrelsesmedlems titel 19</t>
  </si>
  <si>
    <t>PP_Bestyrelsesmedlems_titel_19</t>
  </si>
  <si>
    <t>Bestyrelsesmedlems CPR-nr. 19</t>
  </si>
  <si>
    <t>Bestyrelsesmedlems navn 18</t>
  </si>
  <si>
    <t>PP_Bestyrelsesmedlems_navn_18</t>
  </si>
  <si>
    <t>Bestyrelsesmedlems titel 18</t>
  </si>
  <si>
    <t>PP_Bestyrelsesmedlems_titel_18</t>
  </si>
  <si>
    <t>Bestyrelsesmedlems CPR-nr. 18</t>
  </si>
  <si>
    <t>Bestyrelsesmedlems navn 17</t>
  </si>
  <si>
    <t>PP_Bestyrelsesmedlems_navn_17</t>
  </si>
  <si>
    <t>Bestyrelsesmedlems titel 17</t>
  </si>
  <si>
    <t>PP_Bestyrelsesmedlems_titel_17</t>
  </si>
  <si>
    <t>Bestyrelsesmedlems CPR-nr. 17</t>
  </si>
  <si>
    <t>Bestyrelsesmedlems navn 16</t>
  </si>
  <si>
    <t>PP_Bestyrelsesmedlems_navn_16</t>
  </si>
  <si>
    <t>Bestyrelsesmedlems titel 16</t>
  </si>
  <si>
    <t>PP_Bestyrelsesmedlems_titel_16</t>
  </si>
  <si>
    <t>Bestyrelsesmedlems CPR-nr. 16</t>
  </si>
  <si>
    <t>Bestyrelsesmedlems navn 15</t>
  </si>
  <si>
    <t>PP_Bestyrelsesmedlems_navn_15</t>
  </si>
  <si>
    <t>Bestyrelsesmedlems titel 15</t>
  </si>
  <si>
    <t>PP_Bestyrelsesmedlems_titel_15</t>
  </si>
  <si>
    <t>Bestyrelsesmedlems CPR-nr. 15</t>
  </si>
  <si>
    <t>Bestyrelsesmedlems navn 14</t>
  </si>
  <si>
    <t>PP_Bestyrelsesmedlems_navn_14</t>
  </si>
  <si>
    <t>Bestyrelsesmedlems titel 14</t>
  </si>
  <si>
    <t>PP_Bestyrelsesmedlems_titel_14</t>
  </si>
  <si>
    <t>Bestyrelsesmedlems CPR-nr. 14</t>
  </si>
  <si>
    <t>Bestyrelsesmedlems navn 13</t>
  </si>
  <si>
    <t>PP_Bestyrelsesmedlems_navn_13</t>
  </si>
  <si>
    <t>Bestyrelsesmedlems titel 13</t>
  </si>
  <si>
    <t>PP_Bestyrelsesmedlems_titel_13</t>
  </si>
  <si>
    <t>Bestyrelsesmedlems CPR-nr. 13</t>
  </si>
  <si>
    <t>Bestyrelsesmedlems navn 12</t>
  </si>
  <si>
    <t>Bestyrelsesmedlems titel 12</t>
  </si>
  <si>
    <t>Bestyrelsesmedlems CPR-nr. 12</t>
  </si>
  <si>
    <t>PP_Bestyrelsesmedlems_navn_12</t>
  </si>
  <si>
    <t>PP_Bestyrelsesmedlems_titel_12</t>
  </si>
  <si>
    <t>0.9.3.7</t>
  </si>
  <si>
    <t>Tilføjet mulighed for en 4. revisor samt tilføjet 10 ekstra bestyrelsesmedlemmer</t>
  </si>
  <si>
    <t>Pengestrøm fra primær drift før ændring af driftskapital</t>
  </si>
  <si>
    <t>PENGESTRØM FRA FINANSIERINGSAKTIVITET I ALT</t>
  </si>
  <si>
    <t>PENGESTRØM FRA INVESTERINGSAKTIVITET I ALT</t>
  </si>
  <si>
    <t>PENGESTRØM FRA DRIFTSAKTIVITET I ALT</t>
  </si>
  <si>
    <t>Årets pengestrømme fra drifts-, investerings- og finansieringsaktivitet</t>
  </si>
  <si>
    <t>Grunde til videresalg</t>
  </si>
  <si>
    <t>Mellemregning med søsterselskab</t>
  </si>
  <si>
    <t>Tilgodehavende hos virksomhedsdeltager og ledelse</t>
  </si>
  <si>
    <t>Tilgodehavende hos lejere</t>
  </si>
  <si>
    <t>Grundfond</t>
  </si>
  <si>
    <t>udlodning</t>
  </si>
  <si>
    <t>udlodninger</t>
  </si>
  <si>
    <t>Årets likviditetsforskydning</t>
  </si>
  <si>
    <t>Provenu ved optagelse af langfristede gældsforpligtelser</t>
  </si>
  <si>
    <t>Øvrige produktionsomkostninger</t>
  </si>
  <si>
    <t>Dagsværdiregulering af gæld vedrørende investeringsejendom</t>
  </si>
  <si>
    <t>Dagsværdiregulering af investeringsejendom</t>
  </si>
  <si>
    <t>Indtægter af kapitalandele</t>
  </si>
  <si>
    <t>Indtægter af kapitalandele i associerede og tilknyttede virks.</t>
  </si>
  <si>
    <t>Årets regnskabsmæssige resultat</t>
  </si>
  <si>
    <t>Minoritetsaktionærernes andel af dattervirksomheders resultat</t>
  </si>
  <si>
    <t>Ordinært resultat før selskabsskat</t>
  </si>
  <si>
    <t>Resultat før selskabsskat</t>
  </si>
  <si>
    <t>Selskabsskat af årets resultat</t>
  </si>
  <si>
    <t>Biler</t>
  </si>
  <si>
    <t>Kapitalandel, I/S-andele</t>
  </si>
  <si>
    <t>Deponeringskonto</t>
  </si>
  <si>
    <t>Husleje depositum</t>
  </si>
  <si>
    <t>Ændring i hensættelser til udskudt skat</t>
  </si>
  <si>
    <t>Finansielle poster m.v.</t>
  </si>
  <si>
    <t>Omkostninger i forbindelse med selskabets stiftelse</t>
  </si>
  <si>
    <t>Betalt/refunderet selskabsskat</t>
  </si>
  <si>
    <t>Renteudgifter og lignende</t>
  </si>
  <si>
    <t>Disponeret</t>
  </si>
  <si>
    <t>Overføres til reserve for nettoopskrivning efter den indre værdis metode</t>
  </si>
  <si>
    <t>Overført fra reserve for nettoopskrivning af kapitalandele</t>
  </si>
  <si>
    <t>Overførsel af resultat til egenkapital</t>
  </si>
  <si>
    <t>Samlede aktiver</t>
  </si>
  <si>
    <t>Egenkapital efter udlodning</t>
  </si>
  <si>
    <t>Finansielle poster</t>
  </si>
  <si>
    <t>Afdrag som forfalder inden for 1 år</t>
  </si>
  <si>
    <t>Regnskabsaflæggende virksomheds adresse, vejnavn</t>
  </si>
  <si>
    <t>PP_Regnskabsaflæggende_virksomheds_adresse_vejnavn</t>
  </si>
  <si>
    <t>Regnskabsaflæggende virksomheds adresse, vejnr og etage</t>
  </si>
  <si>
    <t>1</t>
  </si>
  <si>
    <t>Hvormonstro</t>
  </si>
  <si>
    <t>PP_Regnskabsaflæggende_virksomheds_adresse_vejnr_og_etage</t>
  </si>
  <si>
    <t>Regnskabsaflæggende virksomheds adresse, postnummer</t>
  </si>
  <si>
    <t>Regnskabsaflæggende virksomheds adresse, by</t>
  </si>
  <si>
    <t>Hvorpå</t>
  </si>
  <si>
    <t>9999</t>
  </si>
  <si>
    <t>PP_Regnskabsaflæggende_virksomheds_adresse_postnummer</t>
  </si>
  <si>
    <t>PP_Regnskabsaflæggende_virksomheds_adresse_by</t>
  </si>
  <si>
    <t>Regnskabsaflæggende virksomheds adresse, landekode</t>
  </si>
  <si>
    <t>Regnskabsaflæggende virksomheds adresse, land</t>
  </si>
  <si>
    <t>Danmark</t>
  </si>
  <si>
    <t>PP_Regnskabsaflæggende_virksomheds_adresse_landekode</t>
  </si>
  <si>
    <t>PP_Regnskabsaflæggende_virksomheds_adresse_land</t>
  </si>
  <si>
    <t>Bankens adresse, vejnavn</t>
  </si>
  <si>
    <t>Bankens adresse, postnummer</t>
  </si>
  <si>
    <t>Bankens adresse, by</t>
  </si>
  <si>
    <t>Bankens adresse, land</t>
  </si>
  <si>
    <t>Bankens adresse, landekode</t>
  </si>
  <si>
    <t>PP_Bankens_adresse_landekode</t>
  </si>
  <si>
    <t>PP_Bankens_adresse_land</t>
  </si>
  <si>
    <t>PP_Bankens_adresse_by</t>
  </si>
  <si>
    <t>PP_Bankens_adresse_postnummer</t>
  </si>
  <si>
    <t>PP_Bankens_adresse_vejnavn</t>
  </si>
  <si>
    <t>Bankens adresse, vejnr og etage</t>
  </si>
  <si>
    <t>PP_Bankens_adresse_vejnr_og_etage</t>
  </si>
  <si>
    <t>Advokatens adresse, vejnr og etage</t>
  </si>
  <si>
    <t>Advokatens adresse, vejnavn</t>
  </si>
  <si>
    <t>Advokatens adresse, postnummer</t>
  </si>
  <si>
    <t>Advokatens adresse, by</t>
  </si>
  <si>
    <t>Advokatens adresse, land</t>
  </si>
  <si>
    <t>Advokatens adresse, landekode</t>
  </si>
  <si>
    <t>PP_Advokatens_adresse_landekode</t>
  </si>
  <si>
    <t>PP_Advokatens_adresse_land</t>
  </si>
  <si>
    <t>PP_Advokatens_adresse_by</t>
  </si>
  <si>
    <t>PP_Advokatens_adresse_postnummer</t>
  </si>
  <si>
    <t>PP_Advokatens_adresse_vejnr_og_etage</t>
  </si>
  <si>
    <t>PP_Advokatens_adresse_vejnavn</t>
  </si>
  <si>
    <t>Type af revisorbistand</t>
  </si>
  <si>
    <t>Revisors underskrift, sted</t>
  </si>
  <si>
    <t>Revisors underskrift, dato</t>
  </si>
  <si>
    <t>Regnskabsaflæggende virksomheds binavn 1</t>
  </si>
  <si>
    <t>Regnskabsaflæggende virksomheds binavn 2</t>
  </si>
  <si>
    <t>Regnskabsaflæggende virksomheds binavn 3</t>
  </si>
  <si>
    <t>PP_Regnskabsaflæggende_virksomheds_binavn_1</t>
  </si>
  <si>
    <t>PP_Regnskabsaflæggende_virksomheds_binavn_2</t>
  </si>
  <si>
    <t>PP_Regnskabsaflæggende_virksomheds_binavn_3</t>
  </si>
  <si>
    <t>PP_Revisionsvirksomhedens_adresse_landekode</t>
  </si>
  <si>
    <t>Likvidator:</t>
  </si>
  <si>
    <t>Likvidators titel</t>
  </si>
  <si>
    <t>PP_Likvidators_titel</t>
  </si>
  <si>
    <t>Likvidators CPR-nr.</t>
  </si>
  <si>
    <t>Revisionsvirksomhedens adresse, vej og nummer 1</t>
  </si>
  <si>
    <t>Revisionsvirksomhedens adresse, postnummer og by 2</t>
  </si>
  <si>
    <t>Revisionsvirksomhedens adresse, postnummer og by 1</t>
  </si>
  <si>
    <t>Revisionsvirksomhedens adresse, land 1</t>
  </si>
  <si>
    <t>Revisionsvirksomhedens adresse, landekode 1</t>
  </si>
  <si>
    <t>Revisionsvirksomhedens telefonnummer 1</t>
  </si>
  <si>
    <t>Revisionsvirksomhedens e-mail 1</t>
  </si>
  <si>
    <t>Revisionsvirksomhedens adresse, vej og nummer 2</t>
  </si>
  <si>
    <t>Revisionsvirksomhedens adresse, land 2</t>
  </si>
  <si>
    <t>Revisionsvirksomhedens adresse, landekode 2</t>
  </si>
  <si>
    <t>Revisionsvirksomhedens telefonnummer 2</t>
  </si>
  <si>
    <t>Revisionsvirksomhedens e-mail 2</t>
  </si>
  <si>
    <t>PP_Revisionsvirksomhedens_adresse_vej_og_nummer_2</t>
  </si>
  <si>
    <t>PP_Revisionsvirksomhedens_adresse_postnummer_og_by_2</t>
  </si>
  <si>
    <t>PP_Revisionsvirksomhedens_adresse_land_2</t>
  </si>
  <si>
    <t>PP_Revisionsvirksomhedens_adresse_landekode_2</t>
  </si>
  <si>
    <t>PP_Revisionsvirksomhedens_telefonnummer_2</t>
  </si>
  <si>
    <t>PP_Revisionsvirksomhedens_e_mail_2</t>
  </si>
  <si>
    <t>PP_Gennemgangstype</t>
  </si>
  <si>
    <t>Dirigent:</t>
  </si>
  <si>
    <t>Revisionsvirksomhedens adresse, vejnavn 1</t>
  </si>
  <si>
    <t>Revisionsvirksomhedens adresse, vejnr og etage 1</t>
  </si>
  <si>
    <t>Revisionsvirksomhedens adresse, postnummer 1</t>
  </si>
  <si>
    <t>Demografi</t>
  </si>
  <si>
    <t>Demovej</t>
  </si>
  <si>
    <t>PP_Revisionsvirksomhedens_adresse_vejnavn</t>
  </si>
  <si>
    <t>PP_Revisionsvirksomhedens_adresse_vejnr_og_etage</t>
  </si>
  <si>
    <t>PP_Revisionsvirksomhedens_adresse_postnummer</t>
  </si>
  <si>
    <t>PP_Revisionsvirksomhedens_adresse_by</t>
  </si>
  <si>
    <t>Revisionsvirksomhedens adresse, by 1</t>
  </si>
  <si>
    <t>PP_Revisionsvirksomhedens_adresse_by_2</t>
  </si>
  <si>
    <t>PP_Revisionsvirksomhedens_adresse_vejnr_og_etage_2</t>
  </si>
  <si>
    <t>PP_Revisionsvirksomhedens_adresse_vejnavn_2</t>
  </si>
  <si>
    <t>Revisionsvirksomhedens adresse, vejnavn 2</t>
  </si>
  <si>
    <t>Revisionsvirksomhedens adresse, vejnr og etage 2</t>
  </si>
  <si>
    <t>Revisionsvirksomhedens adresse, postnummer 2</t>
  </si>
  <si>
    <t>Revisionsvirksomhedens adresse, by 2</t>
  </si>
  <si>
    <t>PP_Revisionsvirksomhedens_adresse_postnummer_2</t>
  </si>
  <si>
    <t>Revisor 2:</t>
  </si>
  <si>
    <t>Revisor 1:</t>
  </si>
  <si>
    <t>PP_Bankens_adresse_postnummer_og_by</t>
  </si>
  <si>
    <t>Bankens adresse, postnummer og by</t>
  </si>
  <si>
    <t>Advokatens adresse, postnummer og by</t>
  </si>
  <si>
    <t>PP_Advokatens_adresse_postnummer_og_by</t>
  </si>
  <si>
    <t>PP_Regnskabsaflæggende_virksomheds_adresse_postnummer_og_by</t>
  </si>
  <si>
    <t>Regnskabsaflæggende virksomheds adresse, postnummer og by</t>
  </si>
  <si>
    <t>PP_Bankens_adresse_vej_og_nummer</t>
  </si>
  <si>
    <t>Bankens adresse, vej og nummer</t>
  </si>
  <si>
    <t>Advokatens adresse, vej og nummer</t>
  </si>
  <si>
    <t>PP_Advokatens_adresse_vej_og_nummer</t>
  </si>
  <si>
    <t>Regnskabsaflæggende virksomheds adresse, vej og nummer</t>
  </si>
  <si>
    <t>PP_Regnskabsaflæggende_virksomheds_adresse_vej_og_nummer</t>
  </si>
  <si>
    <t>Revisors erklæringer (udvidet gennemgang):</t>
  </si>
  <si>
    <t>Mange ændringer. Stamdata-ark nu tilpasset taksonomien af 2013.04.01.</t>
  </si>
  <si>
    <t>1.0.1.0</t>
  </si>
  <si>
    <t>Intern revision, dato</t>
  </si>
  <si>
    <t>Intern revision, sted</t>
  </si>
  <si>
    <t>PP_Intern_revision_dato</t>
  </si>
  <si>
    <t>PP_Intern_revision_sted</t>
  </si>
  <si>
    <t>Intern revision:</t>
  </si>
  <si>
    <t>Intern revision navn 1</t>
  </si>
  <si>
    <t>Intern revision titel 1</t>
  </si>
  <si>
    <t>Intern revision CPR-nr. 1</t>
  </si>
  <si>
    <t>Intern revision navn 2</t>
  </si>
  <si>
    <t>Intern revision titel 2</t>
  </si>
  <si>
    <t>Intern revision CPR-nr. 2</t>
  </si>
  <si>
    <t>PP_Intern_revision_navn_1</t>
  </si>
  <si>
    <t>PP_Intern_revision_titel_1</t>
  </si>
  <si>
    <t>PP_Intern_revision_CPR_nr_1</t>
  </si>
  <si>
    <t>PP_Intern_revision_navn_2</t>
  </si>
  <si>
    <t>PP_Intern_revision_titel_2</t>
  </si>
  <si>
    <t>PP_Intern_revision_CPR_nr_2</t>
  </si>
  <si>
    <t>Erklæringer fra intern revision:</t>
  </si>
  <si>
    <t>17|1|14746|||</t>
  </si>
  <si>
    <t>17|1|15028|||</t>
  </si>
  <si>
    <t>17|1|15033|||</t>
  </si>
  <si>
    <t>17|1|14895|||</t>
  </si>
  <si>
    <t>17|1|14764|||</t>
  </si>
  <si>
    <t>17|1|14793|||</t>
  </si>
  <si>
    <t>17|1|15035|||</t>
  </si>
  <si>
    <t>17|1|14796|||</t>
  </si>
  <si>
    <t>17|1|15030|||</t>
  </si>
  <si>
    <t>17|1|15031|||</t>
  </si>
  <si>
    <t>17|1|15032|||</t>
  </si>
  <si>
    <t>17|1|15020|||</t>
  </si>
  <si>
    <t>17|1|15026|||</t>
  </si>
  <si>
    <t>17|1|15022|||</t>
  </si>
  <si>
    <t>17|1|15029|||</t>
  </si>
  <si>
    <t>6|1|14746|||</t>
  </si>
  <si>
    <t>6|1|14894|||</t>
  </si>
  <si>
    <t>6|1|15207|||</t>
  </si>
  <si>
    <t>6|1|14748|||</t>
  </si>
  <si>
    <t>6|1|15208|||</t>
  </si>
  <si>
    <t>6|1|15028|||</t>
  </si>
  <si>
    <t>6|1|15209|||</t>
  </si>
  <si>
    <t>6|1|15210|||</t>
  </si>
  <si>
    <t>6|1|15211|||</t>
  </si>
  <si>
    <t>6|1|15216|||</t>
  </si>
  <si>
    <t>6|1|15217|||</t>
  </si>
  <si>
    <t>6|1|15219|||</t>
  </si>
  <si>
    <t>6|1|15220|||</t>
  </si>
  <si>
    <t>6|1|14895|||</t>
  </si>
  <si>
    <t>6|1|15222|||</t>
  </si>
  <si>
    <t>6|1|15223|||</t>
  </si>
  <si>
    <t>6|1|15224|||</t>
  </si>
  <si>
    <t>6|1|14759|||</t>
  </si>
  <si>
    <t>6|1|15226|||</t>
  </si>
  <si>
    <t>6|1|15227|||</t>
  </si>
  <si>
    <t>6|1|15225|||</t>
  </si>
  <si>
    <t>6|1|15229|||</t>
  </si>
  <si>
    <t>6|1|15230|||</t>
  </si>
  <si>
    <t>6|1|15228|||</t>
  </si>
  <si>
    <t>6|1|14762|||</t>
  </si>
  <si>
    <t>6|1|14761|||</t>
  </si>
  <si>
    <t>6|1|14763|||</t>
  </si>
  <si>
    <t>6|1|14764|||</t>
  </si>
  <si>
    <t>6|1|15237|||</t>
  </si>
  <si>
    <t>6|1|15238|||</t>
  </si>
  <si>
    <t>6|1|15919|||</t>
  </si>
  <si>
    <t>6|1|15921|||</t>
  </si>
  <si>
    <t>6|1|15922|||</t>
  </si>
  <si>
    <t>6|1|14749|||</t>
  </si>
  <si>
    <t>6|1|14750|||</t>
  </si>
  <si>
    <t>6|1|14751|||</t>
  </si>
  <si>
    <t>6|1|15728|||</t>
  </si>
  <si>
    <t>6|1|15727|||</t>
  </si>
  <si>
    <t>6|1|14752|||</t>
  </si>
  <si>
    <t>6|1|14753|||</t>
  </si>
  <si>
    <t>16|1|14764|||123</t>
  </si>
  <si>
    <t>16|1|14764|||124</t>
  </si>
  <si>
    <t>16|1|14764|||131</t>
  </si>
  <si>
    <t>16|1|14764|||132</t>
  </si>
  <si>
    <t>16|1|14764|||125</t>
  </si>
  <si>
    <t>Reserve for nettoopskrivning af investeringsaktiver</t>
  </si>
  <si>
    <t>16|1|14764|||126</t>
  </si>
  <si>
    <t>16|1|14764|||127</t>
  </si>
  <si>
    <t>16|1|14764|||128</t>
  </si>
  <si>
    <t>16|1|14764|||129</t>
  </si>
  <si>
    <t>16|1|14764|||130</t>
  </si>
  <si>
    <t>16|1|14764|||</t>
  </si>
  <si>
    <t>11|1|15061|||</t>
  </si>
  <si>
    <t>11|1|15068|||</t>
  </si>
  <si>
    <t>11|1|15069|||</t>
  </si>
  <si>
    <t>11|1|15070|||</t>
  </si>
  <si>
    <t>11|1|15071|||</t>
  </si>
  <si>
    <t>11|1|15066|||</t>
  </si>
  <si>
    <t>11|1|15072|||</t>
  </si>
  <si>
    <t>11|1|15074|||</t>
  </si>
  <si>
    <t>11|1|15075|||</t>
  </si>
  <si>
    <t>11|1|14776|||</t>
  </si>
  <si>
    <t>11|1|14767|||</t>
  </si>
  <si>
    <t>11|1|15076|||</t>
  </si>
  <si>
    <t>11|1|15077|||</t>
  </si>
  <si>
    <t>11|1|14768|||</t>
  </si>
  <si>
    <t>11|1|14769|||</t>
  </si>
  <si>
    <t>11|1|15078|||</t>
  </si>
  <si>
    <t>11|1|15080|||</t>
  </si>
  <si>
    <t>11|1|15079|||</t>
  </si>
  <si>
    <t>11|1|14771|||</t>
  </si>
  <si>
    <t>11|1|15084|||</t>
  </si>
  <si>
    <t>11|1|15085|||</t>
  </si>
  <si>
    <t>11|1|15086|||</t>
  </si>
  <si>
    <t>11|1|15087|||</t>
  </si>
  <si>
    <t>11|1|15088|||</t>
  </si>
  <si>
    <t>11|1|15089|||</t>
  </si>
  <si>
    <t>11|1|15090|||</t>
  </si>
  <si>
    <t>11|1|15091|||</t>
  </si>
  <si>
    <t>11|1|15092|||</t>
  </si>
  <si>
    <t>11|1|14775|||</t>
  </si>
  <si>
    <t>11|1|14777|||</t>
  </si>
  <si>
    <t>2|1|14780|||</t>
  </si>
  <si>
    <t>2|1|15095|||</t>
  </si>
  <si>
    <t>2|1|14782|||</t>
  </si>
  <si>
    <t>2|1|15096|||</t>
  </si>
  <si>
    <t>2|1|14783|||</t>
  </si>
  <si>
    <t>2|1|14784|||</t>
  </si>
  <si>
    <t>2|1|14785|||</t>
  </si>
  <si>
    <t>2|1|15098|||</t>
  </si>
  <si>
    <t>2|1|15099|||</t>
  </si>
  <si>
    <t>2|1|15105|||</t>
  </si>
  <si>
    <t>2|1|15106|||</t>
  </si>
  <si>
    <t>2|1|15100|||</t>
  </si>
  <si>
    <t>2|1|15104|||</t>
  </si>
  <si>
    <t>2|1|14786|||</t>
  </si>
  <si>
    <t>2|1|15101|||</t>
  </si>
  <si>
    <t>2|1|15102|||</t>
  </si>
  <si>
    <t>2|1|15103|||</t>
  </si>
  <si>
    <t>2|1|14787|||</t>
  </si>
  <si>
    <t>2|1|15109|||</t>
  </si>
  <si>
    <t>2|1|15110|||</t>
  </si>
  <si>
    <t>2|1|15111|||</t>
  </si>
  <si>
    <t>2|1|15108|||</t>
  </si>
  <si>
    <t>2|1|14791|||</t>
  </si>
  <si>
    <t>2|1|14792|||</t>
  </si>
  <si>
    <t>2|1|14793|||</t>
  </si>
  <si>
    <t>4|1|15112|||</t>
  </si>
  <si>
    <t>Registreret kapital mv.</t>
  </si>
  <si>
    <t>4|1|15128|||</t>
  </si>
  <si>
    <t>Indbetalt registreret kapital mv.</t>
  </si>
  <si>
    <t>4|1|15113|||</t>
  </si>
  <si>
    <t>4|1|15114|||</t>
  </si>
  <si>
    <t>4|1|15116|||</t>
  </si>
  <si>
    <t>4|1|15121|||</t>
  </si>
  <si>
    <t>Reserve for ikke indbetalt registreret kapital mv.</t>
  </si>
  <si>
    <t>4|1|15117|||</t>
  </si>
  <si>
    <t>4|1|15123|||</t>
  </si>
  <si>
    <t>4|1|15119|||</t>
  </si>
  <si>
    <t>4|1|15124|||</t>
  </si>
  <si>
    <t>4|1|15126|||</t>
  </si>
  <si>
    <t>4|1|15127|||</t>
  </si>
  <si>
    <t>Sikringsfond</t>
  </si>
  <si>
    <t>Reservefond</t>
  </si>
  <si>
    <t>Disponible reserver</t>
  </si>
  <si>
    <t>4|1|14796|||</t>
  </si>
  <si>
    <t>10|1|15182|||</t>
  </si>
  <si>
    <t>10|1|15179|||</t>
  </si>
  <si>
    <t>10|1|15176|||</t>
  </si>
  <si>
    <t>10|1|15173|||</t>
  </si>
  <si>
    <t>10|1|15170|||</t>
  </si>
  <si>
    <t>10|1|15167|||</t>
  </si>
  <si>
    <t>10|1|14798|||</t>
  </si>
  <si>
    <t>10|1|15163|||</t>
  </si>
  <si>
    <t>10|1|15160|||</t>
  </si>
  <si>
    <t>10|1|15157|||</t>
  </si>
  <si>
    <t>10|1|15198|||</t>
  </si>
  <si>
    <t>10|1|15154|||</t>
  </si>
  <si>
    <t>10|1|15151|||</t>
  </si>
  <si>
    <t>10|1|15148|||</t>
  </si>
  <si>
    <t>10|1|15145|||</t>
  </si>
  <si>
    <t>10|1|15186|||</t>
  </si>
  <si>
    <t>10|1|15190|||</t>
  </si>
  <si>
    <t>10|1|15202|||</t>
  </si>
  <si>
    <t>10|1|15141|||</t>
  </si>
  <si>
    <t>18|1|15181|||</t>
  </si>
  <si>
    <t>18|1|15178|||</t>
  </si>
  <si>
    <t>18|1|15175|||</t>
  </si>
  <si>
    <t>18|1|15172|||</t>
  </si>
  <si>
    <t>18|1|15169|||</t>
  </si>
  <si>
    <t>18|1|15166|||</t>
  </si>
  <si>
    <t>18|1|14799|||</t>
  </si>
  <si>
    <t>18|1|15162|||</t>
  </si>
  <si>
    <t>18|1|15159|||</t>
  </si>
  <si>
    <t>18|1|15156|||</t>
  </si>
  <si>
    <t>18|1|15199|||</t>
  </si>
  <si>
    <t>18|1|15153|||</t>
  </si>
  <si>
    <t>18|1|15150|||</t>
  </si>
  <si>
    <t>18|1|15147|||</t>
  </si>
  <si>
    <t>18|1|15144|||</t>
  </si>
  <si>
    <t>18|1|15184|||</t>
  </si>
  <si>
    <t>18|1|15187|||</t>
  </si>
  <si>
    <t>18|1|15189|||</t>
  </si>
  <si>
    <t>18|1|15192|||</t>
  </si>
  <si>
    <t>18|1|15195|||</t>
  </si>
  <si>
    <t>18|1|15201|||</t>
  </si>
  <si>
    <t>18|1|15183|||</t>
  </si>
  <si>
    <t>3|1|15180|||</t>
  </si>
  <si>
    <t>3|1|15171|||</t>
  </si>
  <si>
    <t>3|1|15164|||</t>
  </si>
  <si>
    <t>3|1|15155|||</t>
  </si>
  <si>
    <t>3|1|15197|||</t>
  </si>
  <si>
    <t>3|1|15149|||</t>
  </si>
  <si>
    <t>3|1|15142|||</t>
  </si>
  <si>
    <t>3|1|15140|||</t>
  </si>
  <si>
    <t>18|1|14800|||</t>
  </si>
  <si>
    <t>18|1|15142|||</t>
  </si>
  <si>
    <t>15|1|15134|||</t>
  </si>
  <si>
    <t>15|1|15135|||</t>
  </si>
  <si>
    <t>15|1|15136|||</t>
  </si>
  <si>
    <t>15|1|15137|||</t>
  </si>
  <si>
    <t>15|1|14797|||</t>
  </si>
  <si>
    <t>19|1|14796|3||</t>
  </si>
  <si>
    <t>19|1|15374|||</t>
  </si>
  <si>
    <t>19|1|15375|||</t>
  </si>
  <si>
    <t>19|1|15373|||</t>
  </si>
  <si>
    <t>19|1|14796|||</t>
  </si>
  <si>
    <t>Tilgang (afgang) af egenkapital ved fusion og køb af virksomhed mv.</t>
  </si>
  <si>
    <t>Tilgang (afgang) af egenkapital ved spaltning og salg af virksomhed mv</t>
  </si>
  <si>
    <t>Kapitalforhøjelse</t>
  </si>
  <si>
    <t>Kapitalnedsættelse</t>
  </si>
  <si>
    <t>Fondsaktier</t>
  </si>
  <si>
    <t>Omkostninger ved kapitalforhøjelse</t>
  </si>
  <si>
    <t>Køb af egne kapitalandele</t>
  </si>
  <si>
    <t>Salg af egne kapitalandele</t>
  </si>
  <si>
    <t>Værdireguleringer af egenkapitalen</t>
  </si>
  <si>
    <t>Nettoregulering af sikringsinstrumenter</t>
  </si>
  <si>
    <t>Andre værdireguleringer af egenkapitalen</t>
  </si>
  <si>
    <t>Egenkapital overført til reserver</t>
  </si>
  <si>
    <t>Betalt ekstraordinært udbytte</t>
  </si>
  <si>
    <t>Udbytte af egne aktier</t>
  </si>
  <si>
    <t>Indbetaling tilgodehavender selskabskapital</t>
  </si>
  <si>
    <t>Årets opskrivning</t>
  </si>
  <si>
    <t>Opløsning af tidligere års opskrivning</t>
  </si>
  <si>
    <t>Regulering af sikringsinstrumenter til dagsværdi</t>
  </si>
  <si>
    <t>Regulering af sikkerhedsstillelse ved salg af selskabets kapitalandele</t>
  </si>
  <si>
    <t>Overført fra overkurs ved emission</t>
  </si>
  <si>
    <t>Overførsel til dækning af tab</t>
  </si>
  <si>
    <t xml:space="preserve">Resultat i associerede virksomheder </t>
  </si>
  <si>
    <t>Tilbageførte opskrivninger i året</t>
  </si>
  <si>
    <t>Udloddet udbytte fra tilknyttede virksomheder</t>
  </si>
  <si>
    <t>Udloddet udbytte fra associerede virksomheder</t>
  </si>
  <si>
    <t>Kontant indbetaling i forbindelse med stiftelse</t>
  </si>
  <si>
    <t>Tilskud fra koncern</t>
  </si>
  <si>
    <t>19|1|15349|||</t>
  </si>
  <si>
    <t>12|1|15272|||</t>
  </si>
  <si>
    <t>12|1|14764|||</t>
  </si>
  <si>
    <t>12|1|15254|||</t>
  </si>
  <si>
    <t>12|1|15264|||</t>
  </si>
  <si>
    <t>12|1|15256|||</t>
  </si>
  <si>
    <t>12|1|15257|||</t>
  </si>
  <si>
    <t>12|1|15258|||</t>
  </si>
  <si>
    <t>12|1|15259|||</t>
  </si>
  <si>
    <t>12|1|15260|||</t>
  </si>
  <si>
    <t>12|1|15265|||</t>
  </si>
  <si>
    <t>12|1|15261|||</t>
  </si>
  <si>
    <t>12|1|15262|||</t>
  </si>
  <si>
    <t>12|1|15263|||</t>
  </si>
  <si>
    <t>12|1|15255|||</t>
  </si>
  <si>
    <t>12|1|15240|||</t>
  </si>
  <si>
    <t>12|1|15241|||</t>
  </si>
  <si>
    <t>12|1|15242|||</t>
  </si>
  <si>
    <t>12|1|15243|||</t>
  </si>
  <si>
    <t>12|1|15270|||</t>
  </si>
  <si>
    <t>12|1|15244|||</t>
  </si>
  <si>
    <t>12|1|15245|||</t>
  </si>
  <si>
    <t>12|1|15271|||</t>
  </si>
  <si>
    <t>12|1|15246|||</t>
  </si>
  <si>
    <t>12|1|15249|||</t>
  </si>
  <si>
    <t>12|1|15030|||</t>
  </si>
  <si>
    <t>8|1|15273|||</t>
  </si>
  <si>
    <t>8|1|15275|||</t>
  </si>
  <si>
    <t>8|1|15274|||</t>
  </si>
  <si>
    <t>8|1|15276|||</t>
  </si>
  <si>
    <t>8|1|15292|||</t>
  </si>
  <si>
    <t>8|1|15293|||</t>
  </si>
  <si>
    <t>8|1|15294|||</t>
  </si>
  <si>
    <t>8|1|15295|||</t>
  </si>
  <si>
    <t>8|1|15296|||</t>
  </si>
  <si>
    <t>8|1|15297|||</t>
  </si>
  <si>
    <t>8|1|15298|||</t>
  </si>
  <si>
    <t>8|1|15299|||</t>
  </si>
  <si>
    <t>8|1|15300|||</t>
  </si>
  <si>
    <t>8|1|15301|||</t>
  </si>
  <si>
    <t>8|1|15302|||</t>
  </si>
  <si>
    <t>8|1|15303|||</t>
  </si>
  <si>
    <t>8|1|15304|||</t>
  </si>
  <si>
    <t>8|1|15305|||</t>
  </si>
  <si>
    <t>8|1|15289|||</t>
  </si>
  <si>
    <t>8|1|15287|||</t>
  </si>
  <si>
    <t>8|1|15277|||</t>
  </si>
  <si>
    <t>8|1|15279|||</t>
  </si>
  <si>
    <t>8|1|15280|||</t>
  </si>
  <si>
    <t>8|1|15281|||</t>
  </si>
  <si>
    <t>8|1|15285|||</t>
  </si>
  <si>
    <t>8|1|15286|||</t>
  </si>
  <si>
    <t>8|1|15031|||</t>
  </si>
  <si>
    <t>5|1|15307|||</t>
  </si>
  <si>
    <t>5|1|15306|||</t>
  </si>
  <si>
    <t>5|1|15323|||</t>
  </si>
  <si>
    <t>5|1|15308|||</t>
  </si>
  <si>
    <t>5|1|15314|||</t>
  </si>
  <si>
    <t>5|1|15032|||</t>
  </si>
  <si>
    <t>5|1|15329|||</t>
  </si>
  <si>
    <t>5|1|14791|3||</t>
  </si>
  <si>
    <t>5|1|15332|3||</t>
  </si>
  <si>
    <t>5|1|15178|3||</t>
  </si>
  <si>
    <t>5|1|15333|3||</t>
  </si>
  <si>
    <t>5|1|15331|3||</t>
  </si>
  <si>
    <t>5|1|14791|||</t>
  </si>
  <si>
    <t>5|1|15178|||</t>
  </si>
  <si>
    <t>5|1|15331|||</t>
  </si>
  <si>
    <t>5|1|15330|||</t>
  </si>
  <si>
    <t>Temp</t>
  </si>
  <si>
    <t>Label</t>
  </si>
  <si>
    <t>|1|14660|||</t>
  </si>
  <si>
    <t>DST_InformationOnTypeOfSubmittedReport</t>
  </si>
  <si>
    <t>TAX_InformationOnTypeOfSubmittedReport</t>
  </si>
  <si>
    <t>|1|14665|||</t>
  </si>
  <si>
    <t>DST_ReportingPeriodEndDate</t>
  </si>
  <si>
    <t>|1|14666|||</t>
  </si>
  <si>
    <t>DST_ReportingPeriodStartDate</t>
  </si>
  <si>
    <t>|1|14668|||</t>
  </si>
  <si>
    <t>TAX_IdentificationNumberCvrOfReportingEntity</t>
  </si>
  <si>
    <t>|1|14731|||</t>
  </si>
  <si>
    <t>DST_TurnoverFormPurchasedGoodsForResale</t>
  </si>
  <si>
    <t>|1|14732|||</t>
  </si>
  <si>
    <t>DST_TurnoverFromEntityProduction</t>
  </si>
  <si>
    <t>|1|14733|||</t>
  </si>
  <si>
    <t>DST_IncreaseDecreaseOfInventories</t>
  </si>
  <si>
    <t>|1|14734|||</t>
  </si>
  <si>
    <t>DST_PurchaseOfRawMaterialsConsumablesAndPackagingMaterials</t>
  </si>
  <si>
    <t>|1|14735|||</t>
  </si>
  <si>
    <t>DST_PurchaseOfEnergyProductsElectricityAndFuelsExcludingEnergyProductsForRegisteredMotorVehicles</t>
  </si>
  <si>
    <t>|1|14736|||</t>
  </si>
  <si>
    <t>DST_CostOfSubcontractorsAndOtherWorkDoneByOthersNonemployeesOnEntityMaterials</t>
  </si>
  <si>
    <t>|1|14737|||</t>
  </si>
  <si>
    <t>DST_RentPaidExcludingHeatingBill</t>
  </si>
  <si>
    <t>|1|14738|||</t>
  </si>
  <si>
    <t>DST_CostOfMinorEquipmentAndFixturesNotCapitalised</t>
  </si>
  <si>
    <t>|1|14739|||</t>
  </si>
  <si>
    <t>DST_PaymentsForTemporaryWorkersProvidedFromAnotherEnterprise</t>
  </si>
  <si>
    <t>|1|14740|||</t>
  </si>
  <si>
    <t>DST_PaymentsForLongtermRentalAndOperationalLeasingOfGoods</t>
  </si>
  <si>
    <t>|1|14741|||</t>
  </si>
  <si>
    <t>DST_OtherExternalChargesExcludingSecondary</t>
  </si>
  <si>
    <t>|1|14742|||</t>
  </si>
  <si>
    <t>DST_OtherOperatingChargesOfNontradingType</t>
  </si>
  <si>
    <t>|1|14743|||</t>
  </si>
  <si>
    <t>DST_ProfitLossBeforeFinancialAndExtraordinaryItems</t>
  </si>
  <si>
    <t>|1|14744|||</t>
  </si>
  <si>
    <t>DST_PurchaseOfGoodsForResale</t>
  </si>
  <si>
    <t>|1|14745|||</t>
  </si>
  <si>
    <t>DST_OrdinaryWriteoffsInRespectOfDebtors</t>
  </si>
  <si>
    <t>TAX_OrdinaryWriteoffsInRespectOfDebtors</t>
  </si>
  <si>
    <t>|1|14746|||</t>
  </si>
  <si>
    <t>DST_Revenue</t>
  </si>
  <si>
    <t>TAX_Revenue</t>
  </si>
  <si>
    <t>|1|14747|||</t>
  </si>
  <si>
    <t>DST_WorkPerformedByEntityAndCapitalised</t>
  </si>
  <si>
    <t>|1|14748|||</t>
  </si>
  <si>
    <t>DST_OtherOperatingIncome</t>
  </si>
  <si>
    <t>|1|14749|||</t>
  </si>
  <si>
    <t>DST_WagesAndSalaries</t>
  </si>
  <si>
    <t>|1|14750|||</t>
  </si>
  <si>
    <t>DST_PostemploymentBenefitExpense</t>
  </si>
  <si>
    <t>|1|14751|||</t>
  </si>
  <si>
    <t>DST_SocialSecurityContributions</t>
  </si>
  <si>
    <t>|1|14752|||</t>
  </si>
  <si>
    <t>DST_DepreciationAmortisationExpenseAndImpairmentLossesOfPropertyPlantAndEquipmentAndIntangibleAssetsRecognisedInProfitOrLoss</t>
  </si>
  <si>
    <t>TAX_DepreciationAmortisationExpenseAndImpairmentLossesOfPropertyPlantAndEquipmentAndIntangibleAssetsRecognisedInProfitOrLoss</t>
  </si>
  <si>
    <t>|1|14753|||</t>
  </si>
  <si>
    <t>DST_WritedownsOfCurrentAssetsOtherThanCurrentFinancialAssets</t>
  </si>
  <si>
    <t>|1|14754|||</t>
  </si>
  <si>
    <t>DST_IncomeFromParticipatingInterests</t>
  </si>
  <si>
    <t>|1|14755|||</t>
  </si>
  <si>
    <t>DST_DividendsReceivedOnOtherNoncurrentFinancialAssets</t>
  </si>
  <si>
    <t>|1|14756|||</t>
  </si>
  <si>
    <t>DST_InterestReceivedOnNoncurrentFinancialAssets</t>
  </si>
  <si>
    <t>|1|14757|||</t>
  </si>
  <si>
    <t>DST_InterestReceivedOnCurrentAssets</t>
  </si>
  <si>
    <t>|1|14758|||</t>
  </si>
  <si>
    <t>DST_InterestPayableAndSimilarCharges</t>
  </si>
  <si>
    <t>|1|14759|||</t>
  </si>
  <si>
    <t>DST_ImpairmentOfFinancialAssets</t>
  </si>
  <si>
    <t>|1|14760|||</t>
  </si>
  <si>
    <t>DST_ExtraordinaryIncome</t>
  </si>
  <si>
    <t>|1|14761|||</t>
  </si>
  <si>
    <t>DST_ExtraordinaryExpenses</t>
  </si>
  <si>
    <t>|1|14762|||</t>
  </si>
  <si>
    <t>DST_ProfitLossFromOrdinaryActivitiesBeforeTax</t>
  </si>
  <si>
    <t>TAX_ProfitLossFromOrdinaryActivitiesBeforeTax</t>
  </si>
  <si>
    <t>|1|14763|||</t>
  </si>
  <si>
    <t>DST_TaxExpense</t>
  </si>
  <si>
    <t>|1|14764|||</t>
  </si>
  <si>
    <t>DST_ProfitLoss</t>
  </si>
  <si>
    <t>|1|14765|||</t>
  </si>
  <si>
    <t>DST_ProfitRetainedLossSustained</t>
  </si>
  <si>
    <t>|1|14766|||</t>
  </si>
  <si>
    <t>DST_DividendsToShareholdersAndSimilarPaymentsToOwners</t>
  </si>
  <si>
    <t>|1|14767|||</t>
  </si>
  <si>
    <t>DST_LandAndBuildings</t>
  </si>
  <si>
    <t>|1|14768|||</t>
  </si>
  <si>
    <t>DST_PlantAndMachinery</t>
  </si>
  <si>
    <t>|1|14769|||</t>
  </si>
  <si>
    <t>DST_FixturesFittingsToolsAndEquipment</t>
  </si>
  <si>
    <t>|1|14770|||</t>
  </si>
  <si>
    <t>DST_PropertyPlantAndEquipmentInProgress</t>
  </si>
  <si>
    <t>|1|14771|||</t>
  </si>
  <si>
    <t>DST_PropertyPlantAndEquipment</t>
  </si>
  <si>
    <t>|1|14772|||</t>
  </si>
  <si>
    <t>DST_ClaimsFinancialAssets</t>
  </si>
  <si>
    <t>|1|14773|||</t>
  </si>
  <si>
    <t>DST_SharesAndOwnershipCertificatesCurrentAssets</t>
  </si>
  <si>
    <t>|1|14774|||</t>
  </si>
  <si>
    <t>DST_BondsAndSimilarDocumentsFinancialAssets</t>
  </si>
  <si>
    <t>|1|14775|||</t>
  </si>
  <si>
    <t>DST_LongtermInvestmentsAndReceivables</t>
  </si>
  <si>
    <t>|1|14776|||</t>
  </si>
  <si>
    <t>DST_IntangibleAssets</t>
  </si>
  <si>
    <t>|1|14777|||</t>
  </si>
  <si>
    <t>DST_NoncurrentAssets</t>
  </si>
  <si>
    <t>TAX_NoncurrentAssets</t>
  </si>
  <si>
    <t>|1|14778|||</t>
  </si>
  <si>
    <t>DST_ManufacturedGoods</t>
  </si>
  <si>
    <t>|1|14778|3||</t>
  </si>
  <si>
    <t>DST_ManufacturedGoodsStart</t>
  </si>
  <si>
    <t>|1|14779|||</t>
  </si>
  <si>
    <t>DST_PurchasedGoodsForResale</t>
  </si>
  <si>
    <t>|1|14779|3||</t>
  </si>
  <si>
    <t>DST_PurchasedGoodsForResaleStart</t>
  </si>
  <si>
    <t>|1|14780|||</t>
  </si>
  <si>
    <t>DST_RawMaterialsAndConsumables</t>
  </si>
  <si>
    <t>|1|14780|3||</t>
  </si>
  <si>
    <t>DST_RawMaterialsAndConsumablesStart</t>
  </si>
  <si>
    <t>|1|14781|||</t>
  </si>
  <si>
    <t>DST_WorkInProgress</t>
  </si>
  <si>
    <t>|1|14781|3||</t>
  </si>
  <si>
    <t>DST_WorkInProgressStart</t>
  </si>
  <si>
    <t>|1|14782|||</t>
  </si>
  <si>
    <t>DST_PrepaymentsForGoods</t>
  </si>
  <si>
    <t>|1|14782|3||</t>
  </si>
  <si>
    <t>DST_PrepaymentsForGoodsStart</t>
  </si>
  <si>
    <t>|1|14783|||</t>
  </si>
  <si>
    <t>DST_Inventories</t>
  </si>
  <si>
    <t>TAX_Inventories</t>
  </si>
  <si>
    <t>|1|14783|3||</t>
  </si>
  <si>
    <t>DST_InventoriesStart</t>
  </si>
  <si>
    <t>|1|14784|||</t>
  </si>
  <si>
    <t>DST_ShorttermTradeReceivables</t>
  </si>
  <si>
    <t>|1|14785|||</t>
  </si>
  <si>
    <t>DST_ContractWorkInProgress</t>
  </si>
  <si>
    <t>|1|14786|||</t>
  </si>
  <si>
    <t>DST_OtherShorttermReceivables</t>
  </si>
  <si>
    <t>|1|14787|||</t>
  </si>
  <si>
    <t>DST_ShorttermReceivables</t>
  </si>
  <si>
    <t>|1|14788|||</t>
  </si>
  <si>
    <t>DST_SharesAndOtherOwnershipCertificatesFinancialAssets</t>
  </si>
  <si>
    <t>|1|14789|||</t>
  </si>
  <si>
    <t>DST_BondsAndSimilarDocumentsCurrentAssets</t>
  </si>
  <si>
    <t>|1|14790|||</t>
  </si>
  <si>
    <t>DST_SharesBondsAndCash</t>
  </si>
  <si>
    <t>|1|14791|||</t>
  </si>
  <si>
    <t>DST_CashAndCashEquivalents</t>
  </si>
  <si>
    <t>|1|14792|||</t>
  </si>
  <si>
    <t>DST_CurrentAssets</t>
  </si>
  <si>
    <t>|1|14793|||</t>
  </si>
  <si>
    <t>DST_Assets</t>
  </si>
  <si>
    <t>TAX_Assets</t>
  </si>
  <si>
    <t>|1|14796|||</t>
  </si>
  <si>
    <t>DST_Equity</t>
  </si>
  <si>
    <t>TAX_Equity</t>
  </si>
  <si>
    <t>|1|14797|||</t>
  </si>
  <si>
    <t>DST_Provisions</t>
  </si>
  <si>
    <t>|1|14798|||</t>
  </si>
  <si>
    <t>DST_LongtermTradePayables</t>
  </si>
  <si>
    <t>|1|14799|||</t>
  </si>
  <si>
    <t>DST_ShorttermTradePayables</t>
  </si>
  <si>
    <t>|1|14800|||</t>
  </si>
  <si>
    <t>DST_LiabilitiesAndEquity</t>
  </si>
  <si>
    <t>|1|14801|||</t>
  </si>
  <si>
    <t>DST_PurchaseOfBuildingsIncludingLand</t>
  </si>
  <si>
    <t>|1|14802|||</t>
  </si>
  <si>
    <t>DST_ConstructionOfBuildingsExcludingLand</t>
  </si>
  <si>
    <t>|1|14803|||</t>
  </si>
  <si>
    <t>DST_PurchaseOfLandNotBuiltUpon</t>
  </si>
  <si>
    <t>|1|14804|||</t>
  </si>
  <si>
    <t>DST_AlterationsAndImprovementsOfBuildingsAndInstallations</t>
  </si>
  <si>
    <t>|1|14805|||</t>
  </si>
  <si>
    <t>DST_ConstructionAlterationAndImprovementOfRoadsHarboursSquaresAndSimilarAndDevelopmentAndImprovementOfLand</t>
  </si>
  <si>
    <t>|1|14806|||</t>
  </si>
  <si>
    <t>DST_IncreaseOfRealEstate</t>
  </si>
  <si>
    <t>|1|14807|||</t>
  </si>
  <si>
    <t>DST_AdditionsToProductionMachineryAndEquipment</t>
  </si>
  <si>
    <t>|1|14808|||</t>
  </si>
  <si>
    <t>DST_AdditionsToOtherPlantOperatingAssetsFixturesAndFurniture</t>
  </si>
  <si>
    <t>|1|14809|||</t>
  </si>
  <si>
    <t>DST_IncreaseOfMachineryPlantAndEquipment</t>
  </si>
  <si>
    <t>|1|14810|||</t>
  </si>
  <si>
    <t>DST_AdditionsToNoncurrentAssets</t>
  </si>
  <si>
    <t>|1|14811|||</t>
  </si>
  <si>
    <t>DST_AdditionsToPropertyPlantAndEquipmentInProgressAndPrepaymentsForPropertyPlantAndEquipment</t>
  </si>
  <si>
    <t>|1|14812|||</t>
  </si>
  <si>
    <t>DST_AdditionsToIntangibleAssets</t>
  </si>
  <si>
    <t>|1|14813|||</t>
  </si>
  <si>
    <t>DST_DisposalsOfBuildingsIncludingLand</t>
  </si>
  <si>
    <t>|1|14814|||</t>
  </si>
  <si>
    <t>DST_DisposalsOfLandNotBuiltUpon</t>
  </si>
  <si>
    <t>|1|14815|||</t>
  </si>
  <si>
    <t>DST_DisposalsOfRoadsHarboursSquaresAndSimilar</t>
  </si>
  <si>
    <t>|1|14816|||</t>
  </si>
  <si>
    <t>DST_DecreaseOfRealEstate</t>
  </si>
  <si>
    <t>|1|14817|||</t>
  </si>
  <si>
    <t>DST_DisposalsOfOtherPlantOperatingAssetsFixturesAndFurniture</t>
  </si>
  <si>
    <t>|1|14818|||</t>
  </si>
  <si>
    <t>DST_DisposalsOfProductionMachineryAndEquipment</t>
  </si>
  <si>
    <t>|1|14819|||</t>
  </si>
  <si>
    <t>DST_DecreaseOfMachineryPlantAndEquipment</t>
  </si>
  <si>
    <t>|1|14820|||</t>
  </si>
  <si>
    <t>DST_DisposalsOfNoncurrentAssets</t>
  </si>
  <si>
    <t>|1|14821|||</t>
  </si>
  <si>
    <t>DST_DecreaseOfIntangibleAssets</t>
  </si>
  <si>
    <t>|1|14822|||</t>
  </si>
  <si>
    <t>DST_NameAndSurnameOfContactPerson</t>
  </si>
  <si>
    <t>|1|14823|||</t>
  </si>
  <si>
    <t>DST_RequestForFreeCopyOfStatisticsInReturnForHelp</t>
  </si>
  <si>
    <t>|1|14824|||</t>
  </si>
  <si>
    <t>DST_ContactEmailAddress</t>
  </si>
  <si>
    <t>|1|14825|||</t>
  </si>
  <si>
    <t>DST_ContactTelephoneNumber</t>
  </si>
  <si>
    <t>|1|14826|||</t>
  </si>
  <si>
    <t>DST_ContactTelephoneNumberExtension</t>
  </si>
  <si>
    <t>|1|14827|||</t>
  </si>
  <si>
    <t>DST_IncludesPurchasedGoodsAndEntityProduction</t>
  </si>
  <si>
    <t>|1|14828|||</t>
  </si>
  <si>
    <t>TAX_TaxLossesCarriedForward</t>
  </si>
  <si>
    <t>|1|14829|||</t>
  </si>
  <si>
    <t>TAX_FilledInTaxableIncome</t>
  </si>
  <si>
    <t>|1|14830|||</t>
  </si>
  <si>
    <t>TAX_TaxReduction</t>
  </si>
  <si>
    <t>|1|14831|||</t>
  </si>
  <si>
    <t>TAX_DistributedResultBasedOnIncomeFromPreviousPeriodIncludingExtraordinaryDividend</t>
  </si>
  <si>
    <t>|1|14832|||</t>
  </si>
  <si>
    <t>TAX_ResultOnTreasurySharesBasedOnIncomePreviousPeriodIncludingExtraordinaryDividendTreasuryShares</t>
  </si>
  <si>
    <t>|1|14833|||</t>
  </si>
  <si>
    <t>TAX_TaxpayersClassSubjectToControlledTransactions</t>
  </si>
  <si>
    <t>|1|14834|||</t>
  </si>
  <si>
    <t>TAX_ControlledTransactionsExceed5MioDkk</t>
  </si>
  <si>
    <t>|1|14835|||</t>
  </si>
  <si>
    <t>TAX_ControlledDebtsExceedRatioOfForeignCapitalAndEquity4to1</t>
  </si>
  <si>
    <t>|1|14836|||</t>
  </si>
  <si>
    <t>TAX_DeficitBalanceToOffsettingInFutureTaxableIncome</t>
  </si>
  <si>
    <t>|1|14837|||</t>
  </si>
  <si>
    <t>TAX_LossBalanceSalesOfShares</t>
  </si>
  <si>
    <t>|1|14838|||</t>
  </si>
  <si>
    <t>TAX_LossBalanceSalesOfProperty</t>
  </si>
  <si>
    <t>|1|14839|||</t>
  </si>
  <si>
    <t>TAX_LossBalancePriceAdjustment</t>
  </si>
  <si>
    <t>|1|14840|||</t>
  </si>
  <si>
    <t>TAX_AcquiredDanishDividendGrossBeforeRetentionOfDividendTax</t>
  </si>
  <si>
    <t>|1|14841|||</t>
  </si>
  <si>
    <t>TAX_AcquiredForeignDividendGrossBeforeRetentionOfDividendTax</t>
  </si>
  <si>
    <t>|1|14842|||</t>
  </si>
  <si>
    <t>TAX_ExemptionFromAdditionalAccountingInformation</t>
  </si>
  <si>
    <t>|1|14843|||</t>
  </si>
  <si>
    <t>TAX_ReasonForExemptionFromAdditionalAccountingInformation</t>
  </si>
  <si>
    <t>|1|14844|||</t>
  </si>
  <si>
    <t>TAX_TypeOfAuditorAssistance</t>
  </si>
  <si>
    <t>|1|14845|||</t>
  </si>
  <si>
    <t>TAX_AuditorsReportProvidedForAnnualReport</t>
  </si>
  <si>
    <t>|1|14846|||</t>
  </si>
  <si>
    <t>TAX_CoverageOfAuditorsReport</t>
  </si>
  <si>
    <t>|1|14847|||</t>
  </si>
  <si>
    <t>TAX_AuditorsReportContainsReservationsOrAdditionalInformation</t>
  </si>
  <si>
    <t>|1|14848|||</t>
  </si>
  <si>
    <t>TAX_TaxableIncomeCalculatedWithAssistanceOfAuditor</t>
  </si>
  <si>
    <t>|1|14849|||</t>
  </si>
  <si>
    <t>TAX_TaxExpenses</t>
  </si>
  <si>
    <t>|1|14850|||</t>
  </si>
  <si>
    <t>TAX_TaxExpensesNominator</t>
  </si>
  <si>
    <t>|1|14851|||</t>
  </si>
  <si>
    <t>TAX_NetInflowOfTangibleAndIntangibleAssetsAtPurchasePrice</t>
  </si>
  <si>
    <t>|1|14852|||</t>
  </si>
  <si>
    <t>TAX_NetRedemptionsOfTangibleAndIntangibleAssetsAtSellingPrice</t>
  </si>
  <si>
    <t>|1|14853|||</t>
  </si>
  <si>
    <t>TAX_ChangesOccurredToAccountingPoliciesOrMeasurementBasis</t>
  </si>
  <si>
    <t>|1|14854|||</t>
  </si>
  <si>
    <t>TAX_CertainReversedNontaxableRevenues</t>
  </si>
  <si>
    <t>|1|14855|||</t>
  </si>
  <si>
    <t>TAX_CertainReversedNondeductibleExpenses</t>
  </si>
  <si>
    <t>|1|14856|||</t>
  </si>
  <si>
    <t>TAX_TaxLossOnSalesOfIntangibleAssets</t>
  </si>
  <si>
    <t>|1|14857|||</t>
  </si>
  <si>
    <t>TAX_RealEstateWriteoffDueToDemolition</t>
  </si>
  <si>
    <t>|1|14858|||</t>
  </si>
  <si>
    <t>TAX_RealEstateFiscalWriteoff</t>
  </si>
  <si>
    <t>|1|14859|||</t>
  </si>
  <si>
    <t>TAX_RealEstateRegainedFiscalWriteoff</t>
  </si>
  <si>
    <t>|1|14860|||</t>
  </si>
  <si>
    <t>TAX_DurableGoodsFiscalWriteoff</t>
  </si>
  <si>
    <t>|1|14861|||</t>
  </si>
  <si>
    <t>TAX_MinorDurableGoodsImmediateWriteoff</t>
  </si>
  <si>
    <t>|1|14862|||</t>
  </si>
  <si>
    <t>TAX_IntangibleAssetsFiscalWriteoff</t>
  </si>
  <si>
    <t>|1|14863|||</t>
  </si>
  <si>
    <t>TAX_WritedownOfInventoryDueToUnsaleability</t>
  </si>
  <si>
    <t>|1|14864|||</t>
  </si>
  <si>
    <t>TAX_DeductedProvisions</t>
  </si>
  <si>
    <t>|1|14865|||</t>
  </si>
  <si>
    <t>TAX_ProfitLossOnRedemptionOfCashLoansBasedOnUnderlyingBonds</t>
  </si>
  <si>
    <t>|1|14866|||</t>
  </si>
  <si>
    <t>TAX_ProfitLossOnRedemptionOfCashLoansBasedOnUnderlyingBondsNominator</t>
  </si>
  <si>
    <t>|1|14867|||</t>
  </si>
  <si>
    <t>TAX_ObtainedChordOrDebtRelief</t>
  </si>
  <si>
    <t>|1|14868|||</t>
  </si>
  <si>
    <t>TAX_TaxLiableOrTaxExemptedRestructuringOrSaleOrAcquisitionOfOtherCompany</t>
  </si>
  <si>
    <t>|1|14869|||</t>
  </si>
  <si>
    <t>TAX_TaxExemptedRestructuringWithoutPermission</t>
  </si>
  <si>
    <t>|1|14870|||</t>
  </si>
  <si>
    <t>TAX_BalanceForRecapturedTaxationAccordingToCorporateTaxAct</t>
  </si>
  <si>
    <t>|1|14871|||</t>
  </si>
  <si>
    <t>TAX_BalanceForRecapturedTaxationAccordingToOtherAct</t>
  </si>
  <si>
    <t>|1|14872|||</t>
  </si>
  <si>
    <t>TAX_GiftsForEstablishingFoundationWithPreferencesToCertainFamilies</t>
  </si>
  <si>
    <t>|1|14873|||</t>
  </si>
  <si>
    <t>TAX_DeductionForDistributionsToCharitablePurposesNotBasedOnPreviousPeriodsProvisionsOrReserves</t>
  </si>
  <si>
    <t>|1|14874|||</t>
  </si>
  <si>
    <t>TAX_DeductionForDistributionsToNoncharitablePurposes</t>
  </si>
  <si>
    <t>|1|14875|||</t>
  </si>
  <si>
    <t>TAX_DeductionForProvisionsToCharitablePurposes</t>
  </si>
  <si>
    <t>|1|14876|||</t>
  </si>
  <si>
    <t>TAX_UsedForOtherPurposes</t>
  </si>
  <si>
    <t>|1|14877|||</t>
  </si>
  <si>
    <t>TAX_AdditionalAssessmentOfUnusedProvisioning</t>
  </si>
  <si>
    <t>|1|14878|||</t>
  </si>
  <si>
    <t>TAX_UsedForCharitablePurposes</t>
  </si>
  <si>
    <t>|1|14879|||</t>
  </si>
  <si>
    <t>TAX_UsedForOtherPurposesWhichIsSubjectToAdditionalAssessment</t>
  </si>
  <si>
    <t>|1|14880|||</t>
  </si>
  <si>
    <t>TAX_ProvisioningFromEarlierYearsThatHasNotBeenUsedOrAssesedOpeningBalanceMinusUseOfThatYear</t>
  </si>
  <si>
    <t>|1|14881|||</t>
  </si>
  <si>
    <t>TAX_UsedForCharitablePurposesInYearOfIncome</t>
  </si>
  <si>
    <t>|1|14882|||</t>
  </si>
  <si>
    <t>TAX_FilingDate</t>
  </si>
  <si>
    <t>|1|14883|||</t>
  </si>
  <si>
    <t>TAX_FiscalYear</t>
  </si>
  <si>
    <t>|1|14884|||</t>
  </si>
  <si>
    <t>TAX_SaleOrAcquisitionOfIntangibleAssets</t>
  </si>
  <si>
    <t>|1|14885|||</t>
  </si>
  <si>
    <t>TAX_AcquiredDanishGrossyieldWithRetentionOfDidvidendTax27PercentInIncomeYear</t>
  </si>
  <si>
    <t>|1|14886|||</t>
  </si>
  <si>
    <t>TAX_FiscalGains</t>
  </si>
  <si>
    <t>|1|14887|||</t>
  </si>
  <si>
    <t>TAX_TaxGainsOnSalesOfShares</t>
  </si>
  <si>
    <t>|1|14888|||</t>
  </si>
  <si>
    <t>TAX_TaxGainsOnSalesOfRealEstate</t>
  </si>
  <si>
    <t>|1|14889|||</t>
  </si>
  <si>
    <t>TAX_TaxGainsOnSalesOfIntangibleAssets</t>
  </si>
  <si>
    <t>|1|14890|||</t>
  </si>
  <si>
    <t>TAX_ComplianceWithTaxLegislation</t>
  </si>
  <si>
    <t>|1|14891|||</t>
  </si>
  <si>
    <t>TAX_ComplianceWithCompanyLaw</t>
  </si>
  <si>
    <t>|1|14892|||</t>
  </si>
  <si>
    <t>TAX_ComplianceWithAccountingLegislation</t>
  </si>
  <si>
    <t>|1|14893|||</t>
  </si>
  <si>
    <t>TAX_OtherContent</t>
  </si>
  <si>
    <t>|1|14894|||</t>
  </si>
  <si>
    <t>TAX_CostOfSales</t>
  </si>
  <si>
    <t>|1|14895|||</t>
  </si>
  <si>
    <t>TAX_ProfitLossFromOrdinaryOperatingActivities</t>
  </si>
  <si>
    <t>|1|14899|||</t>
  </si>
  <si>
    <t>TAX_DividendTax</t>
  </si>
  <si>
    <t>|1|14900|||</t>
  </si>
  <si>
    <t>TAX_AcquiredDanishDividendGrossWithRetentionOfDividendTax</t>
  </si>
  <si>
    <t>|1|14970|||</t>
  </si>
  <si>
    <t>|1|14971|||</t>
  </si>
  <si>
    <t>|1|14972||1|94</t>
  </si>
  <si>
    <t>|1|14972||2|94</t>
  </si>
  <si>
    <t>|1|14973||1|94</t>
  </si>
  <si>
    <t>|1|14973||2|94</t>
  </si>
  <si>
    <t>|1|14975||1|94</t>
  </si>
  <si>
    <t>|1|14975||2|94</t>
  </si>
  <si>
    <t>|1|15153|||</t>
  </si>
  <si>
    <t>DST_OtherShorttermPayables</t>
  </si>
  <si>
    <t>|1|15154|||</t>
  </si>
  <si>
    <t>DST_OtherLongtermPayables</t>
  </si>
  <si>
    <t>1|1||||</t>
  </si>
  <si>
    <t>1|1|14791|||</t>
  </si>
  <si>
    <t>1|1|14791|3||</t>
  </si>
  <si>
    <t>1|1|15030|||</t>
  </si>
  <si>
    <t>1|1|15031|||</t>
  </si>
  <si>
    <t>1|1|15032|||</t>
  </si>
  <si>
    <t>1|1|15246|||</t>
  </si>
  <si>
    <t>1|1|15270|||</t>
  </si>
  <si>
    <t>1|1|15271|||</t>
  </si>
  <si>
    <t>1|1|15306|||</t>
  </si>
  <si>
    <t>1|1|15329|||</t>
  </si>
  <si>
    <t>1|1|15331|||</t>
  </si>
  <si>
    <t>1|1|15331|3||</t>
  </si>
  <si>
    <t>10|1|14800|||</t>
  </si>
  <si>
    <t>10|1|15140|||</t>
  </si>
  <si>
    <t>10|1|15141|3||</t>
  </si>
  <si>
    <t>langfristede gældsforpligtelser, primo</t>
  </si>
  <si>
    <t>10|1|15185|||</t>
  </si>
  <si>
    <t>Klinikejerlejlighed</t>
  </si>
  <si>
    <t>11|1|14771|3||</t>
  </si>
  <si>
    <t>materielle anlægsaktiver, primo</t>
  </si>
  <si>
    <t>11|1|14775|3||</t>
  </si>
  <si>
    <t>finansielle anlægsaktiver, primo</t>
  </si>
  <si>
    <t>11|1|14776|3||</t>
  </si>
  <si>
    <t>immaterielle anlægsaktiver, primo</t>
  </si>
  <si>
    <t>11|1|14793|||</t>
  </si>
  <si>
    <t>Koncernintern goodwill</t>
  </si>
  <si>
    <t>11|1|15099|||</t>
  </si>
  <si>
    <t>Udlån til associerede virksomheder</t>
  </si>
  <si>
    <t>Periodens regnskabsmæssige resultat</t>
  </si>
  <si>
    <t>12|1|15334||1|99</t>
  </si>
  <si>
    <t>12|1|15334||10|99</t>
  </si>
  <si>
    <t>12|1|15334||2|99</t>
  </si>
  <si>
    <t>12|1|15334||3|99</t>
  </si>
  <si>
    <t>12|1|15334||4|99</t>
  </si>
  <si>
    <t>12|1|15334||5|99</t>
  </si>
  <si>
    <t>12|1|15334||6|99</t>
  </si>
  <si>
    <t>12|1|15334||7|99</t>
  </si>
  <si>
    <t>12|1|15334||8|99</t>
  </si>
  <si>
    <t>12|1|15334||9|99</t>
  </si>
  <si>
    <t>12|1|15335||1|99</t>
  </si>
  <si>
    <t>12|1|15335||10|99</t>
  </si>
  <si>
    <t>12|1|15335||2|99</t>
  </si>
  <si>
    <t>12|1|15335||3|99</t>
  </si>
  <si>
    <t>12|1|15335||4|99</t>
  </si>
  <si>
    <t>12|1|15335||5|99</t>
  </si>
  <si>
    <t>12|1|15335||6|99</t>
  </si>
  <si>
    <t>12|1|15335||7|99</t>
  </si>
  <si>
    <t>12|1|15335||8|99</t>
  </si>
  <si>
    <t>12|1|15335||9|99</t>
  </si>
  <si>
    <t>13|1||||</t>
  </si>
  <si>
    <t>Revisionsvirksomhedens CVR-nr.</t>
  </si>
  <si>
    <t>Revisionsvirksomhedens navn</t>
  </si>
  <si>
    <t>Revisionsvirksomhedens P-nr.</t>
  </si>
  <si>
    <t>13|1|14670|||</t>
  </si>
  <si>
    <t>13|1|14677|||</t>
  </si>
  <si>
    <t>13|1|14679|||</t>
  </si>
  <si>
    <t>13|1|14685|||</t>
  </si>
  <si>
    <t>13|1|14687|||</t>
  </si>
  <si>
    <t>13|1|14694|||</t>
  </si>
  <si>
    <t>13|1|14696|||</t>
  </si>
  <si>
    <t>13|1|14701|||</t>
  </si>
  <si>
    <t>For- og efternavn på dirigenten for generalforsamlingen</t>
  </si>
  <si>
    <t>13|1|14702|||</t>
  </si>
  <si>
    <t>13|1|14703|||</t>
  </si>
  <si>
    <t>13|1|14704||1|93</t>
  </si>
  <si>
    <t>13|1|14704||2|93</t>
  </si>
  <si>
    <t>13|1|14704||3|93</t>
  </si>
  <si>
    <t>13|1|14705||1|89</t>
  </si>
  <si>
    <t>13|1|14705||2|89</t>
  </si>
  <si>
    <t>13|1|14705||3|89</t>
  </si>
  <si>
    <t>13|1|14705||4|89</t>
  </si>
  <si>
    <t>13|1|14705||5|89</t>
  </si>
  <si>
    <t>13|1|14706||1|89</t>
  </si>
  <si>
    <t>13|1|14706||2|89</t>
  </si>
  <si>
    <t>13|1|14706||3|89</t>
  </si>
  <si>
    <t>13|1|14706||4|89</t>
  </si>
  <si>
    <t>13|1|14706||5|89</t>
  </si>
  <si>
    <t>13|1|14707||1|89</t>
  </si>
  <si>
    <t>13|1|14707||2|89</t>
  </si>
  <si>
    <t>13|1|14707||3|89</t>
  </si>
  <si>
    <t>13|1|14707||4|89</t>
  </si>
  <si>
    <t>13|1|14707||5|89</t>
  </si>
  <si>
    <t>13|1|14709||1|90</t>
  </si>
  <si>
    <t>13|1|14709||10|90</t>
  </si>
  <si>
    <t>13|1|14709||11|90</t>
  </si>
  <si>
    <t>13|1|14709||12|90</t>
  </si>
  <si>
    <t>13|1|14709||13|90</t>
  </si>
  <si>
    <t>13|1|14709||14|90</t>
  </si>
  <si>
    <t>13|1|14709||15|90</t>
  </si>
  <si>
    <t>13|1|14709||16|90</t>
  </si>
  <si>
    <t>13|1|14709||17|90</t>
  </si>
  <si>
    <t>13|1|14709||18|90</t>
  </si>
  <si>
    <t>13|1|14709||19|90</t>
  </si>
  <si>
    <t>13|1|14709||2|90</t>
  </si>
  <si>
    <t>13|1|14709||20|90</t>
  </si>
  <si>
    <t>13|1|14709||3|90</t>
  </si>
  <si>
    <t>13|1|14709||4|90</t>
  </si>
  <si>
    <t>13|1|14709||5|90</t>
  </si>
  <si>
    <t>13|1|14709||6|90</t>
  </si>
  <si>
    <t>13|1|14709||7|90</t>
  </si>
  <si>
    <t>13|1|14709||8|90</t>
  </si>
  <si>
    <t>13|1|14709||9|90</t>
  </si>
  <si>
    <t>13|1|14710||1|90</t>
  </si>
  <si>
    <t>13|1|14710||10|90</t>
  </si>
  <si>
    <t>13|1|14710||11|90</t>
  </si>
  <si>
    <t>13|1|14710||12|90</t>
  </si>
  <si>
    <t>13|1|14710||13|90</t>
  </si>
  <si>
    <t>13|1|14710||14|90</t>
  </si>
  <si>
    <t>13|1|14710||15|90</t>
  </si>
  <si>
    <t>13|1|14710||16|90</t>
  </si>
  <si>
    <t>13|1|14710||17|90</t>
  </si>
  <si>
    <t>13|1|14710||18|90</t>
  </si>
  <si>
    <t>13|1|14710||19|90</t>
  </si>
  <si>
    <t>13|1|14710||2|90</t>
  </si>
  <si>
    <t>13|1|14710||20|90</t>
  </si>
  <si>
    <t>13|1|14710||3|90</t>
  </si>
  <si>
    <t>13|1|14710||4|90</t>
  </si>
  <si>
    <t>13|1|14710||5|90</t>
  </si>
  <si>
    <t>13|1|14710||6|90</t>
  </si>
  <si>
    <t>13|1|14710||7|90</t>
  </si>
  <si>
    <t>13|1|14710||8|90</t>
  </si>
  <si>
    <t>13|1|14710||9|90</t>
  </si>
  <si>
    <t>13|1|14711||1|90</t>
  </si>
  <si>
    <t>13|1|14711||10|90</t>
  </si>
  <si>
    <t>13|1|14711||11|90</t>
  </si>
  <si>
    <t>13|1|14711||12|90</t>
  </si>
  <si>
    <t>13|1|14711||13|90</t>
  </si>
  <si>
    <t>13|1|14711||14|90</t>
  </si>
  <si>
    <t>13|1|14711||15|90</t>
  </si>
  <si>
    <t>13|1|14711||16|90</t>
  </si>
  <si>
    <t>13|1|14711||17|90</t>
  </si>
  <si>
    <t>13|1|14711||18|90</t>
  </si>
  <si>
    <t>13|1|14711||19|90</t>
  </si>
  <si>
    <t>13|1|14711||2|90</t>
  </si>
  <si>
    <t>13|1|14711||20|90</t>
  </si>
  <si>
    <t>13|1|14711||3|90</t>
  </si>
  <si>
    <t>13|1|14711||4|90</t>
  </si>
  <si>
    <t>13|1|14711||5|90</t>
  </si>
  <si>
    <t>13|1|14711||6|90</t>
  </si>
  <si>
    <t>13|1|14711||7|90</t>
  </si>
  <si>
    <t>13|1|14711||8|90</t>
  </si>
  <si>
    <t>13|1|14711||9|90</t>
  </si>
  <si>
    <t>13|1|14713||1|91</t>
  </si>
  <si>
    <t>13|1|14713||2|91</t>
  </si>
  <si>
    <t>13|1|14713||3|91</t>
  </si>
  <si>
    <t>13|1|14713||4|91</t>
  </si>
  <si>
    <t>13|1|14714||1|91</t>
  </si>
  <si>
    <t>13|1|14714||2|91</t>
  </si>
  <si>
    <t>13|1|14714||3|91</t>
  </si>
  <si>
    <t>13|1|14714||4|91</t>
  </si>
  <si>
    <t>13|1|14715||1|91</t>
  </si>
  <si>
    <t>13|1|14715||2|91</t>
  </si>
  <si>
    <t>13|1|14715||3|91</t>
  </si>
  <si>
    <t>13|1|14715||4|91</t>
  </si>
  <si>
    <t>13|1|14716||1|91</t>
  </si>
  <si>
    <t>13|1|14716||2|91</t>
  </si>
  <si>
    <t>13|1|14716||3|91</t>
  </si>
  <si>
    <t>13|1|14716||4|91</t>
  </si>
  <si>
    <t>13|1|14717||1|91</t>
  </si>
  <si>
    <t>13|1|14717||2|91</t>
  </si>
  <si>
    <t>13|1|14717||3|91</t>
  </si>
  <si>
    <t>13|1|14717||4|91</t>
  </si>
  <si>
    <t>13|1|14718||1|91</t>
  </si>
  <si>
    <t>13|1|14718||2|91</t>
  </si>
  <si>
    <t>13|1|14718||3|91</t>
  </si>
  <si>
    <t>13|1|14718||4|91</t>
  </si>
  <si>
    <t>13|1|14719|||</t>
  </si>
  <si>
    <t>Revisors adresse, vej og nummer</t>
  </si>
  <si>
    <t>13|1|14719||1|91</t>
  </si>
  <si>
    <t>13|1|14719||2|91</t>
  </si>
  <si>
    <t>13|1|14719||3|91</t>
  </si>
  <si>
    <t>Revisionsvirksomhedens adresse, vejnavn 3</t>
  </si>
  <si>
    <t>13|1|14719||4|91</t>
  </si>
  <si>
    <t>Revisionsvirksomhedens adresse, vejnavn 4</t>
  </si>
  <si>
    <t>13|1|14720||1|91</t>
  </si>
  <si>
    <t>13|1|14720||2|91</t>
  </si>
  <si>
    <t>13|1|14720||3|91</t>
  </si>
  <si>
    <t>Revisionsvirksomhedens adresse, vejnr og etage 3</t>
  </si>
  <si>
    <t>13|1|14720||4|91</t>
  </si>
  <si>
    <t>Revisionsvirksomhedens adresse, vejnr og etage 4</t>
  </si>
  <si>
    <t>13|1|14721|||</t>
  </si>
  <si>
    <t>Revisors adresse, postnummer og by</t>
  </si>
  <si>
    <t>13|1|14721||1|91</t>
  </si>
  <si>
    <t>13|1|14721||2|91</t>
  </si>
  <si>
    <t>13|1|14721||3|91</t>
  </si>
  <si>
    <t>Revisionsvirksomhedens adresse, postnummer 3</t>
  </si>
  <si>
    <t>13|1|14721||4|91</t>
  </si>
  <si>
    <t>Revisionsvirksomhedens adresse, postnummer 4</t>
  </si>
  <si>
    <t>13|1|14722||1|91</t>
  </si>
  <si>
    <t>13|1|14722||2|91</t>
  </si>
  <si>
    <t>13|1|14722||3|91</t>
  </si>
  <si>
    <t>Revisionsvirksomhedens adresse, by 3</t>
  </si>
  <si>
    <t>13|1|14722||4|91</t>
  </si>
  <si>
    <t>Revisionsvirksomhedens adresse, by 4</t>
  </si>
  <si>
    <t>13|1|14723||1|91</t>
  </si>
  <si>
    <t>13|1|14723||2|91</t>
  </si>
  <si>
    <t>13|1|14723||3|91</t>
  </si>
  <si>
    <t>Revisionsvirksomhedens adresse, landekode 3</t>
  </si>
  <si>
    <t>13|1|14723||4|91</t>
  </si>
  <si>
    <t>Revisionsvirksomhedens adresse, landekode 4</t>
  </si>
  <si>
    <t>13|1|14724||1|91</t>
  </si>
  <si>
    <t>13|1|14724||2|91</t>
  </si>
  <si>
    <t>13|1|14724||3|91</t>
  </si>
  <si>
    <t>Revisionsvirksomhedens adresse, land 3</t>
  </si>
  <si>
    <t>13|1|14724||4|91</t>
  </si>
  <si>
    <t>Revisionsvirksomhedens adresse, land 4</t>
  </si>
  <si>
    <t>13|1|14725||1|91</t>
  </si>
  <si>
    <t>13|1|14725||2|91</t>
  </si>
  <si>
    <t>13|1|14725||3|91</t>
  </si>
  <si>
    <t>Revisionsvirksomhedens telefonnummer 3</t>
  </si>
  <si>
    <t>13|1|14725||4|91</t>
  </si>
  <si>
    <t>Revisionsvirksomhedens telefonnummer 4</t>
  </si>
  <si>
    <t>13|1|14726||1|91</t>
  </si>
  <si>
    <t>13|1|14726||2|91</t>
  </si>
  <si>
    <t>13|1|14726||3|91</t>
  </si>
  <si>
    <t>Revisionsvirksomhedens e-mail 3</t>
  </si>
  <si>
    <t>13|1|14726||4|91</t>
  </si>
  <si>
    <t>Revisionsvirksomhedens e-mail 4</t>
  </si>
  <si>
    <t>13|1|14727||1|92</t>
  </si>
  <si>
    <t>13|1|14728||1|92</t>
  </si>
  <si>
    <t>13|1|14729||1|92</t>
  </si>
  <si>
    <t>13|1|14946|||</t>
  </si>
  <si>
    <t>Revisionspåtegning, sted</t>
  </si>
  <si>
    <t>13|1|14947|||</t>
  </si>
  <si>
    <t>Revisionspåtegning, dato</t>
  </si>
  <si>
    <t>13|1|14948|||</t>
  </si>
  <si>
    <t>13|1|15043|||</t>
  </si>
  <si>
    <t>13|1|15377|||</t>
  </si>
  <si>
    <t>14|1|14771|||</t>
  </si>
  <si>
    <t>14|1|14771|3||</t>
  </si>
  <si>
    <t>14|1|15548|||</t>
  </si>
  <si>
    <t>14|1|15548|3||</t>
  </si>
  <si>
    <t>14|1|15553|||</t>
  </si>
  <si>
    <t>14|1|15554|||</t>
  </si>
  <si>
    <t>14|1|15556|||</t>
  </si>
  <si>
    <t>14|1|15556|3||</t>
  </si>
  <si>
    <t>14|1|15559|||</t>
  </si>
  <si>
    <t>14|1|15562|||</t>
  </si>
  <si>
    <t>14|1|15562|3||</t>
  </si>
  <si>
    <t>14|1|15565|||</t>
  </si>
  <si>
    <t>14|1|15566|||</t>
  </si>
  <si>
    <t>14|1|15567|||</t>
  </si>
  <si>
    <t>14|1|15568|||</t>
  </si>
  <si>
    <t>14|1|15570|3||</t>
  </si>
  <si>
    <t>14|1|15574|||</t>
  </si>
  <si>
    <t>Årets reserve for nettoopskrivning efter indre værdis metode</t>
  </si>
  <si>
    <t>17|1|15036||1|110</t>
  </si>
  <si>
    <t>17|1|15036||10|110</t>
  </si>
  <si>
    <t>17|1|15036||2|110</t>
  </si>
  <si>
    <t>17|1|15036||3|110</t>
  </si>
  <si>
    <t>17|1|15036||4|110</t>
  </si>
  <si>
    <t>17|1|15036||5|110</t>
  </si>
  <si>
    <t>17|1|15036||6|110</t>
  </si>
  <si>
    <t>17|1|15036||7|110</t>
  </si>
  <si>
    <t>17|1|15036||8|110</t>
  </si>
  <si>
    <t>17|1|15036||9|110</t>
  </si>
  <si>
    <t>17|1|15037||1|110</t>
  </si>
  <si>
    <t>17|1|15037||10|110</t>
  </si>
  <si>
    <t>17|1|15037||2|110</t>
  </si>
  <si>
    <t>17|1|15037||3|110</t>
  </si>
  <si>
    <t>17|1|15037||4|110</t>
  </si>
  <si>
    <t>17|1|15037||5|110</t>
  </si>
  <si>
    <t>17|1|15037||6|110</t>
  </si>
  <si>
    <t>17|1|15037||7|110</t>
  </si>
  <si>
    <t>17|1|15037||8|110</t>
  </si>
  <si>
    <t>17|1|15037||9|110</t>
  </si>
  <si>
    <t>18|1||||</t>
  </si>
  <si>
    <t>18|1|15140|||</t>
  </si>
  <si>
    <t>18|1|15178|3||</t>
  </si>
  <si>
    <t>kortfristet gæld til banker, primo</t>
  </si>
  <si>
    <t>18|1|15183|3||</t>
  </si>
  <si>
    <t>kortfristede gældsforpligtelser, primo</t>
  </si>
  <si>
    <t>18|1|15185|||</t>
  </si>
  <si>
    <t>2|1||||</t>
  </si>
  <si>
    <t>Råvarelager</t>
  </si>
  <si>
    <t>Tilgodehavende fra salg af varer</t>
  </si>
  <si>
    <t>Tilgodehavende moms</t>
  </si>
  <si>
    <t>2|1|14791|3||</t>
  </si>
  <si>
    <t>likvide beholdninger, primo</t>
  </si>
  <si>
    <t>krav på indbetaling af virksomhedskapital</t>
  </si>
  <si>
    <t>Tilgodehavender ejer</t>
  </si>
  <si>
    <t>Periodiseringer</t>
  </si>
  <si>
    <t>21|1|14751|||</t>
  </si>
  <si>
    <t>21|1|15727|||</t>
  </si>
  <si>
    <t>22|1|15641|||</t>
  </si>
  <si>
    <t>22|1|15642|||</t>
  </si>
  <si>
    <t>22|1|15643|||</t>
  </si>
  <si>
    <t>23|1|14903|||</t>
  </si>
  <si>
    <t>Adressat</t>
  </si>
  <si>
    <t>23|1|14905|||</t>
  </si>
  <si>
    <t>Identifikation af det reviderede regnskab (revision)</t>
  </si>
  <si>
    <t>23|1|14906|||</t>
  </si>
  <si>
    <t>Ledelsens ansvar for årsregnskabet</t>
  </si>
  <si>
    <t>23|1|14907|||</t>
  </si>
  <si>
    <t>Revisors ansvar</t>
  </si>
  <si>
    <t>23|1|14908|||</t>
  </si>
  <si>
    <t>23|1|14910|||</t>
  </si>
  <si>
    <t>Konklusion</t>
  </si>
  <si>
    <t>23|1|14913|||</t>
  </si>
  <si>
    <t>Supplerende oplysninger vedrørende forhold i regnskabet</t>
  </si>
  <si>
    <t>23|1|14914|||</t>
  </si>
  <si>
    <t>Supplerende oplysninger vedrørende forståelse af revisionen</t>
  </si>
  <si>
    <t>23|1|14916|||</t>
  </si>
  <si>
    <t>Supplerende oplysninger vedrørende andre forhold</t>
  </si>
  <si>
    <t>23|1|14917|||</t>
  </si>
  <si>
    <t>Udtalelse om ledelsesberetningen</t>
  </si>
  <si>
    <t>23|1|14922|||</t>
  </si>
  <si>
    <t>23|1|14987|||</t>
  </si>
  <si>
    <t>23|1|14990|||</t>
  </si>
  <si>
    <t>23|1|14992|||</t>
  </si>
  <si>
    <t>23|1|14993|||</t>
  </si>
  <si>
    <t>23|1|14994|||</t>
  </si>
  <si>
    <t>23|1|14996|||</t>
  </si>
  <si>
    <t>23|1|14997|||</t>
  </si>
  <si>
    <t>23|1|15001|||</t>
  </si>
  <si>
    <t>23|1|15004|||</t>
  </si>
  <si>
    <t>23|1|15007|||</t>
  </si>
  <si>
    <t>23|1|15017|||</t>
  </si>
  <si>
    <t>23|1|15376|||</t>
  </si>
  <si>
    <t>23|1|15380|||</t>
  </si>
  <si>
    <t>23|1|15382|||</t>
  </si>
  <si>
    <t>23|1|15388|||</t>
  </si>
  <si>
    <t>23|1|15390|||</t>
  </si>
  <si>
    <t>23|1|15391|||</t>
  </si>
  <si>
    <t>23|1|15393|||</t>
  </si>
  <si>
    <t>23|1|15397|||</t>
  </si>
  <si>
    <t>23|1|15398|||</t>
  </si>
  <si>
    <t>23|1|15400|||</t>
  </si>
  <si>
    <t>23|1|15401|||</t>
  </si>
  <si>
    <t>23|1|15402|||</t>
  </si>
  <si>
    <t>23|1|15403|||</t>
  </si>
  <si>
    <t>23|1|15404|||</t>
  </si>
  <si>
    <t>23|1|15406|||</t>
  </si>
  <si>
    <t>23|1|15407|||</t>
  </si>
  <si>
    <t>23|1|15408|||</t>
  </si>
  <si>
    <t>23|1|15409|||</t>
  </si>
  <si>
    <t>23|1|15414|||</t>
  </si>
  <si>
    <t>23|1|15416|||</t>
  </si>
  <si>
    <t>23|1|15417|||</t>
  </si>
  <si>
    <t>23|1|15418|||</t>
  </si>
  <si>
    <t>23|1|15423|||</t>
  </si>
  <si>
    <t>23|1|15424|||</t>
  </si>
  <si>
    <t>23|1|15425|||</t>
  </si>
  <si>
    <t>23|1|15426|||</t>
  </si>
  <si>
    <t>23|1|15429|||</t>
  </si>
  <si>
    <t>23|1|15432|||</t>
  </si>
  <si>
    <t>23|1|15434|||</t>
  </si>
  <si>
    <t>23|1|15437|||</t>
  </si>
  <si>
    <t>23|1|15440|||</t>
  </si>
  <si>
    <t>23|1|15443|||</t>
  </si>
  <si>
    <t>23|1|15444|||</t>
  </si>
  <si>
    <t>23|1|15447|||</t>
  </si>
  <si>
    <t>23|1|15448|||</t>
  </si>
  <si>
    <t>23|1|15449|||</t>
  </si>
  <si>
    <t>23|1|15452|||</t>
  </si>
  <si>
    <t>23|1|15453|||</t>
  </si>
  <si>
    <t>23|1|15461|||</t>
  </si>
  <si>
    <t>23|1|15464|||</t>
  </si>
  <si>
    <t>23|1|15468|||</t>
  </si>
  <si>
    <t>23|1|15469|||</t>
  </si>
  <si>
    <t>23|1|15479|||</t>
  </si>
  <si>
    <t>23|1|15480|||</t>
  </si>
  <si>
    <t>23|1|15481|||</t>
  </si>
  <si>
    <t>23|1|15485|||111</t>
  </si>
  <si>
    <t>23|1|15488|||111</t>
  </si>
  <si>
    <t>23|1|15491|||111</t>
  </si>
  <si>
    <t>23|1|15494|||111</t>
  </si>
  <si>
    <t>23|1|15496|||111</t>
  </si>
  <si>
    <t>23|1|15499|||111</t>
  </si>
  <si>
    <t>23|1|15508|||111</t>
  </si>
  <si>
    <t>23|1|15510|||111</t>
  </si>
  <si>
    <t>23|1|15518|||111</t>
  </si>
  <si>
    <t>23|1|15625|||111</t>
  </si>
  <si>
    <t>23|1|15627|||111</t>
  </si>
  <si>
    <t>23|1|15634|||111</t>
  </si>
  <si>
    <t>23|1|15640|||111</t>
  </si>
  <si>
    <t>23|1|15661|||111</t>
  </si>
  <si>
    <t>23|1|15662|||111</t>
  </si>
  <si>
    <t>23|1|15666|||</t>
  </si>
  <si>
    <t>Oplysning om virksomhedskapital</t>
  </si>
  <si>
    <t>23|1|15666|||111</t>
  </si>
  <si>
    <t>23|1|15708|||111</t>
  </si>
  <si>
    <t>23|1|15713|||</t>
  </si>
  <si>
    <t>23|1|15713|||111</t>
  </si>
  <si>
    <t>23|1|15717|||111</t>
  </si>
  <si>
    <t>23|1|15718|||111</t>
  </si>
  <si>
    <t>23|1|15719|||111</t>
  </si>
  <si>
    <t>23|1|15721|||111</t>
  </si>
  <si>
    <t>23|1|15722|||111</t>
  </si>
  <si>
    <t>23|1|15723|||111</t>
  </si>
  <si>
    <t>23|1|15724|||111</t>
  </si>
  <si>
    <t>23|1|15726|||111</t>
  </si>
  <si>
    <t>23|1|15734|||111</t>
  </si>
  <si>
    <t>23|1|15737|||111</t>
  </si>
  <si>
    <t>23|1|15738|||111</t>
  </si>
  <si>
    <t>23|1|15750|||111</t>
  </si>
  <si>
    <t>23|1|15761|||111</t>
  </si>
  <si>
    <t>23|1|15768|||111</t>
  </si>
  <si>
    <t>23|1|15769|||111</t>
  </si>
  <si>
    <t>23|1|15777|||111</t>
  </si>
  <si>
    <t>23|1|15781|||111</t>
  </si>
  <si>
    <t>23|1|15783|||111</t>
  </si>
  <si>
    <t>23|1|15784|||111</t>
  </si>
  <si>
    <t>23|1|15785|||111</t>
  </si>
  <si>
    <t>23|1|15787|||111</t>
  </si>
  <si>
    <t>23|1|15788|||111</t>
  </si>
  <si>
    <t>23|1|15789|||111</t>
  </si>
  <si>
    <t>23|1|15790|||111</t>
  </si>
  <si>
    <t>23|1|15791|||111</t>
  </si>
  <si>
    <t>23|1|15801|||111</t>
  </si>
  <si>
    <t>23|1|15887|||111</t>
  </si>
  <si>
    <t>23|1|15888|||111</t>
  </si>
  <si>
    <t>23|1|15905|||111</t>
  </si>
  <si>
    <t>23|1|15906|||111</t>
  </si>
  <si>
    <t>23|1|15908|||111</t>
  </si>
  <si>
    <t>23|1|15909|||111</t>
  </si>
  <si>
    <t>23|1|15912|||111</t>
  </si>
  <si>
    <t>23|1|15913|||111</t>
  </si>
  <si>
    <t>23|1|15915|||111</t>
  </si>
  <si>
    <t>23|1|15928|||</t>
  </si>
  <si>
    <t>23|1|15929|||111</t>
  </si>
  <si>
    <t>23|1|15930|||111</t>
  </si>
  <si>
    <t>23|1|15931|||111</t>
  </si>
  <si>
    <t>23|1|15932|||111</t>
  </si>
  <si>
    <t>23|1|15934|||111</t>
  </si>
  <si>
    <t>3|1|14800|||</t>
  </si>
  <si>
    <t>4|1|14796|3||</t>
  </si>
  <si>
    <t>egenkapital, primo</t>
  </si>
  <si>
    <t>aktiekapital</t>
  </si>
  <si>
    <t>anpartskapital</t>
  </si>
  <si>
    <t>kommanditistindbetalinger</t>
  </si>
  <si>
    <t>selskabskapital</t>
  </si>
  <si>
    <t>virksomhedskapital</t>
  </si>
  <si>
    <t>virksomhedskapital, ultimo</t>
  </si>
  <si>
    <t>4|1|15112|3||</t>
  </si>
  <si>
    <t>virksomhedskapital, primo</t>
  </si>
  <si>
    <t>reserve for ikke indbetalt virksomhedskapital</t>
  </si>
  <si>
    <t>ikke indbetalt virksomhedskapital</t>
  </si>
  <si>
    <t>indbetalt virksomhedskapital</t>
  </si>
  <si>
    <t>Periodens likviditetsforskydning</t>
  </si>
  <si>
    <t>skat af egenkapitalbevægelser</t>
  </si>
  <si>
    <t>likvide beholdninger (pengestrømsopgørelsen), primo</t>
  </si>
  <si>
    <t>værdipapirer medtaget som likvider, primo</t>
  </si>
  <si>
    <t>Valutakursregulering af likvider primo</t>
  </si>
  <si>
    <t>valutakursreguleringer (likvider), primo</t>
  </si>
  <si>
    <t>5|1|15338||1|97</t>
  </si>
  <si>
    <t>5|1|15338||10|97</t>
  </si>
  <si>
    <t>5|1|15338||2|97</t>
  </si>
  <si>
    <t>5|1|15338||3|97</t>
  </si>
  <si>
    <t>5|1|15338||4|97</t>
  </si>
  <si>
    <t>5|1|15338||5|97</t>
  </si>
  <si>
    <t>5|1|15338||6|97</t>
  </si>
  <si>
    <t>5|1|15338||7|97</t>
  </si>
  <si>
    <t>5|1|15338||8|97</t>
  </si>
  <si>
    <t>5|1|15338||9|97</t>
  </si>
  <si>
    <t>5|1|15339||1|97</t>
  </si>
  <si>
    <t>5|1|15339||10|97</t>
  </si>
  <si>
    <t>5|1|15339||2|97</t>
  </si>
  <si>
    <t>5|1|15339||3|97</t>
  </si>
  <si>
    <t>5|1|15339||4|97</t>
  </si>
  <si>
    <t>5|1|15339||5|97</t>
  </si>
  <si>
    <t>5|1|15339||6|97</t>
  </si>
  <si>
    <t>5|1|15339||7|97</t>
  </si>
  <si>
    <t>5|1|15339||8|97</t>
  </si>
  <si>
    <t>5|1|15339||9|97</t>
  </si>
  <si>
    <t>6|1||||</t>
  </si>
  <si>
    <t>6|1|14743|||</t>
  </si>
  <si>
    <t>Af- og nedskrivninger af immaterielle anlægsaktiver</t>
  </si>
  <si>
    <t>Afskrivninger og nedskrivninger</t>
  </si>
  <si>
    <t>Selskabsskat af periodens resultat</t>
  </si>
  <si>
    <t>Årets nettoresultat</t>
  </si>
  <si>
    <t>resultat af ordinær primær drift</t>
  </si>
  <si>
    <t>6|1|15029|||</t>
  </si>
  <si>
    <t>Resultat øvrige virksomheder</t>
  </si>
  <si>
    <t>6|1|15731|||</t>
  </si>
  <si>
    <t>6|1|15762|||</t>
  </si>
  <si>
    <t>7|1|14776|||</t>
  </si>
  <si>
    <t>7|1|14776|3||</t>
  </si>
  <si>
    <t>7|1|14812|||</t>
  </si>
  <si>
    <t>7|1|15530|||</t>
  </si>
  <si>
    <t>7|1|15530|3||</t>
  </si>
  <si>
    <t>7|1|15535|||</t>
  </si>
  <si>
    <t>7|1|15537|||</t>
  </si>
  <si>
    <t>7|1|15537|3||</t>
  </si>
  <si>
    <t>7|1|15540|||</t>
  </si>
  <si>
    <t>7|1|15541|||</t>
  </si>
  <si>
    <t>7|1|15542|||</t>
  </si>
  <si>
    <t>provenu ved salg af immaterielle anlægsaktiver klassificeret som investeringsaktivitet</t>
  </si>
  <si>
    <t>provenu ved salg af materielle anlægsaktiver klassificeret som investeringsaktivitet</t>
  </si>
  <si>
    <t>provenu ved salg af finansielle instrumenter klassificeret som investeringsaktivitet</t>
  </si>
  <si>
    <t>andre pengestrømme vedrørende investeringsaktivitet</t>
  </si>
  <si>
    <t>8|1|15336||1|98</t>
  </si>
  <si>
    <t>8|1|15336||10|98</t>
  </si>
  <si>
    <t>8|1|15336||2|98</t>
  </si>
  <si>
    <t>8|1|15336||3|98</t>
  </si>
  <si>
    <t>8|1|15336||4|98</t>
  </si>
  <si>
    <t>8|1|15336||5|98</t>
  </si>
  <si>
    <t>8|1|15336||6|98</t>
  </si>
  <si>
    <t>8|1|15336||7|98</t>
  </si>
  <si>
    <t>8|1|15336||8|98</t>
  </si>
  <si>
    <t>8|1|15336||9|98</t>
  </si>
  <si>
    <t>8|1|15337||1|98</t>
  </si>
  <si>
    <t>8|1|15337||10|98</t>
  </si>
  <si>
    <t>8|1|15337||2|98</t>
  </si>
  <si>
    <t>8|1|15337||3|98</t>
  </si>
  <si>
    <t>8|1|15337||4|98</t>
  </si>
  <si>
    <t>8|1|15337||5|98</t>
  </si>
  <si>
    <t>8|1|15337||6|98</t>
  </si>
  <si>
    <t>8|1|15337||7|98</t>
  </si>
  <si>
    <t>8|1|15337||8|98</t>
  </si>
  <si>
    <t>8|1|15337||9|98</t>
  </si>
  <si>
    <t>9|1|14775|||</t>
  </si>
  <si>
    <t>9|1|14775|3||</t>
  </si>
  <si>
    <t>9|1|15578|||</t>
  </si>
  <si>
    <t>9|1|15578|3||</t>
  </si>
  <si>
    <t>9|1|15581|||</t>
  </si>
  <si>
    <t>9|1|15582|||</t>
  </si>
  <si>
    <t>9|1|15588|||</t>
  </si>
  <si>
    <t>9|1|15591|||</t>
  </si>
  <si>
    <t>9|1|15591|3||</t>
  </si>
  <si>
    <t>9|1|15592|||</t>
  </si>
  <si>
    <t>9|1|15603|||</t>
  </si>
  <si>
    <t>9|1|15606|||</t>
  </si>
  <si>
    <t>9|1|15610|||</t>
  </si>
  <si>
    <t>9|1|15610|3||</t>
  </si>
  <si>
    <t>9|1|15613|||</t>
  </si>
  <si>
    <t>9|1|15619|||</t>
  </si>
  <si>
    <t>Celle</t>
  </si>
  <si>
    <t>Formel</t>
  </si>
  <si>
    <t>1) Feltet findes ikke mere eller er blevet omdøbt</t>
  </si>
  <si>
    <t>2) Feltet findes, men værdien under "Formel" accepteres ikke længere.</t>
  </si>
  <si>
    <t>3) Feltet findes men der findes allerede en formel i feltet som er anderledes end nedenfor. Der ændres nu og da på disse formler, så hvis en eller flere henvisninger til "PP_xxx" indgår i formlen, har det sandsynligvis ingen betydning.</t>
  </si>
  <si>
    <t>PP_Regnskabsaflæggende_virksomheds_CVR_nr</t>
  </si>
  <si>
    <t>Hvis referencen i "Celle" starter med "PP_", er der tale om et felt i det gamle stamdata-ark som ikke er blevet placeret i det nye. Der kan være tale om følgende fejl:</t>
  </si>
  <si>
    <t>1.0.2.0</t>
  </si>
  <si>
    <t>VBA-kode nu tilføjet så der automatisk kan udskiftes stamdata-ark via CTRL+S</t>
  </si>
  <si>
    <t>!0.9.0.1 note{1}</t>
  </si>
  <si>
    <t>!0.9.0.1 label{4}</t>
  </si>
  <si>
    <t>!0.9.0.1 aktuelt år{5}</t>
  </si>
  <si>
    <t>!0.9.0.1 sidste år{6}</t>
  </si>
  <si>
    <t>!!0.9.0.1 note</t>
  </si>
  <si>
    <t>!!0.9.0.1 label</t>
  </si>
  <si>
    <t>!!0.9.0.1 aktuelt år</t>
  </si>
  <si>
    <t>!!0.9.0.1 sidste år</t>
  </si>
  <si>
    <t>!0.9.0.3 note{1}</t>
  </si>
  <si>
    <t>!0.9.0.3 label{4}</t>
  </si>
  <si>
    <t>!0.9.0.3 aktuelt år{5}</t>
  </si>
  <si>
    <t>!0.9.0.3 sidste år{6}</t>
  </si>
  <si>
    <t>!!0.9.0.3 note</t>
  </si>
  <si>
    <t>!!0.9.0.3 label</t>
  </si>
  <si>
    <t>!!0.9.0.3 aktuelt år</t>
  </si>
  <si>
    <t>!!0.9.0.3 sidste år</t>
  </si>
  <si>
    <t>!0.9.1.0 note{1}</t>
  </si>
  <si>
    <t>!0.9.1.0 label{4}</t>
  </si>
  <si>
    <t>!0.9.1.0 aktuelt år{5}</t>
  </si>
  <si>
    <t>!0.9.1.0 sidste år{6}</t>
  </si>
  <si>
    <t>!!0.9.1.0 note</t>
  </si>
  <si>
    <t>!!0.9.1.0 label</t>
  </si>
  <si>
    <t>!!0.9.1.0 aktuelt år</t>
  </si>
  <si>
    <t>!!0.9.1.0 sidste år</t>
  </si>
  <si>
    <t>!0.9.1.1 note{1}</t>
  </si>
  <si>
    <t>!0.9.1.1 label{4}</t>
  </si>
  <si>
    <t>!0.9.1.1 aktuelt år{5}</t>
  </si>
  <si>
    <t>!0.9.1.1 sidste år{6}</t>
  </si>
  <si>
    <t>!!0.9.1.1 note</t>
  </si>
  <si>
    <t>!!0.9.1.1 label</t>
  </si>
  <si>
    <t>!!0.9.1.1 aktuelt år</t>
  </si>
  <si>
    <t>!!0.9.1.1 sidste år</t>
  </si>
  <si>
    <t>!0.9.2.0 label{4}</t>
  </si>
  <si>
    <t>!0.9.2.0 aktuelt år{5}</t>
  </si>
  <si>
    <t>!0.9.2.0 sidste år{6}</t>
  </si>
  <si>
    <t>!!0.9.2.0 label</t>
  </si>
  <si>
    <t>!!0.9.2.0 aktuelt år</t>
  </si>
  <si>
    <t>!!0.9.2.0 sidste år</t>
  </si>
  <si>
    <t>!0.9.2.2 label{4}</t>
  </si>
  <si>
    <t>!0.9.2.2 aktuelt år{5}</t>
  </si>
  <si>
    <t>!0.9.2.2 sidste år{6}</t>
  </si>
  <si>
    <t>!!0.9.2.2 label</t>
  </si>
  <si>
    <t>!!0.9.2.2 aktuelt år</t>
  </si>
  <si>
    <t>!!0.9.2.2 sidste år</t>
  </si>
  <si>
    <t>!0.9.3.4 label{4}</t>
  </si>
  <si>
    <t>!0.9.3.4 aktuelt år{5}</t>
  </si>
  <si>
    <t>!0.9.3.4 sidste år{6}</t>
  </si>
  <si>
    <t>!!0.9.3.4 label</t>
  </si>
  <si>
    <t>!!0.9.3.4 aktuelt år</t>
  </si>
  <si>
    <t>!!0.9.3.4 sidste år</t>
  </si>
  <si>
    <t>Hvis referencen i "Celle" er en almindelig cellereference (f.eks. "Forside!$A$1"), betyder det at denne celle stadig refererer til det gamle stamdata-ark og bør opdateres manuelt til at referere til det nye. Hvis værdien i "Formel" henviser til et "PP_xxx"-felt, findes dette enten ikke mere eller er blevet omdøbt.</t>
  </si>
  <si>
    <t>1.0.2.1</t>
  </si>
  <si>
    <t>1.0.2.2</t>
  </si>
  <si>
    <t>Tilføjet formler og betinget formattering så "Der er tilvalgt elementer fra regnskabsklasse x" nu forsvinder, jo højere regnskabsklasse der vælges.</t>
  </si>
  <si>
    <t>VBA-kode blev ændret så der nu 1) skjules formler i Stamdata_RAPPORT der alene har med PP_xxx at gøre, 2) medtages gamle PP_xxx-referencer til det gamle stamdata-ark og 3) fjernet mellemrum mellem PP_xxx- og alm. Referencer.</t>
  </si>
  <si>
    <t>1.0.2.3</t>
  </si>
  <si>
    <t>Der var en fejl i VBA-koden hvor jeg prøvede at fjerne et autofilter på _RAPPORT-arket uden at checke om det fandtes.</t>
  </si>
  <si>
    <t>1.0.2.4</t>
  </si>
  <si>
    <t>Slettet "Sprogkode". Ændret tags i stamdata til "/Stamdata…" og ændret kolonoreferencer fra tal til bogstaver</t>
  </si>
  <si>
    <t>1.0.2.5</t>
  </si>
  <si>
    <t>Mærkelig fejl: Nogle Windows-miljøer bryder sig ikke om tekstformatet "åååå-mm-dd", men vil have det som "åååå-MM-dd". Det er rettet.</t>
  </si>
  <si>
    <t>Rapporttype</t>
  </si>
  <si>
    <t>PP_Rapporttype</t>
  </si>
  <si>
    <t>1.0.2.6</t>
  </si>
  <si>
    <t>Tilføjet "Rapporttype" så der f.eks også kan indgives likvidationsregnskab</t>
  </si>
  <si>
    <t>Split af adresse i vejnavn og vejnummer:</t>
  </si>
  <si>
    <t>Vejnavn</t>
  </si>
  <si>
    <t>Vejnummer</t>
  </si>
  <si>
    <t>Vinkelvej 72</t>
  </si>
  <si>
    <t>Niels Bohrs Vej 98</t>
  </si>
  <si>
    <t>Niels Bohrs Vej 9, st. th.</t>
  </si>
  <si>
    <t>Dagmars Gade 7-9</t>
  </si>
  <si>
    <t>12345678</t>
  </si>
  <si>
    <t>1.0.2.7</t>
  </si>
  <si>
    <t>Der var en fejl i den betingede formattering vedr. sidste års datoer. "Dato for godkendelse af årsrapporten" blev også blanket - dette var ikke meningen og er nu fixet.</t>
  </si>
  <si>
    <t>Noter, andet:</t>
  </si>
  <si>
    <t>Noter, nærtstående parter:</t>
  </si>
  <si>
    <t>Noter, gældsforpligtelser:</t>
  </si>
  <si>
    <t>Noter, hensatte forpligtelser:</t>
  </si>
  <si>
    <t>Noter, egenkapital:</t>
  </si>
  <si>
    <t>Noter, aktiver:</t>
  </si>
  <si>
    <t>Koncern</t>
  </si>
  <si>
    <t>Consolidated</t>
  </si>
  <si>
    <t>PP_Koncern</t>
  </si>
  <si>
    <t>1.0.2.8</t>
  </si>
  <si>
    <t>?</t>
  </si>
  <si>
    <t>1.0.2.9</t>
  </si>
  <si>
    <t>"Type af grundlag for modificeret konklusion"- og "Type af modificeret konklusion"-felter er kommet til. Herudover er der lavet et "Koncern"-felt som både ændrer tags i selve stamdata-arket - og som kan bruges til at teste på for at lave tags i resten af regnskabet (f.eks. ledelsespåtegning, anvendt regnskabspraksis m.m.)</t>
  </si>
  <si>
    <t>Alle datoformler er nu rettet så der ikke bruges TEKST-funktionen som ikke er velfungerende i udenlandske miljøer hvor formatstrengen "dd-mm-ÅÅÅÅ" f.eks bliver misforstået.</t>
  </si>
  <si>
    <t>PP_Type_af_grundlag_for_modificeret_konklusion</t>
  </si>
  <si>
    <t>PP_Type_af_modificeret_konklusion</t>
  </si>
  <si>
    <t>PP_Tilvalgt_elementer_fra_regnskabsklasse_C</t>
  </si>
  <si>
    <t>PP_Tilvalgt_elementer_fra_regnskabsklasse_D</t>
  </si>
  <si>
    <t>1.0.3.0</t>
  </si>
  <si>
    <t>Ny VBA-kode til udskiftning af stamdata-ark - den checker nu også for gamle navne- og referencefejl og retter disse inden det nye stamdata-ark indlæses. Derudover er der tilføjet navne på felterne for modificeret konklusion og tilvalg af elementer fra regnskabsklasse C og D.</t>
  </si>
  <si>
    <t>Den anvendte regnskabspraksis er uændret i forhold til foregående periode</t>
  </si>
  <si>
    <t>PP_Uændret_regnskabspraksis</t>
  </si>
  <si>
    <t>PP_Antal_ansatte</t>
  </si>
  <si>
    <t>Link til redegørelse for samfundsansvar</t>
  </si>
  <si>
    <t>Link til redegørelse for virksomhedsledelse</t>
  </si>
  <si>
    <t>PP_Link_virksomhedsledelse</t>
  </si>
  <si>
    <t>PP_Link_samfundsansvar</t>
  </si>
  <si>
    <t>Link til redegørelse for måltal og politikker vedrørende det underrepræsenterede køn</t>
  </si>
  <si>
    <t>PP_Link_måltal_og_politikker_vedr_det_underrepræsenterede_køn</t>
  </si>
  <si>
    <t>1.0.3.1</t>
  </si>
  <si>
    <t>Husker ikke ændringerne</t>
  </si>
  <si>
    <t>1.0.3.2</t>
  </si>
  <si>
    <t>Hvis der refereres til en celle uden indhold (f.eks. Stamdata!PP_advokatens_navn) uden videre, vil resultatet blive "0". Dette kan omgås ved at skrive "=""&amp;Stamdata!PP_advokatens_navn" og dermed angive at man ønsker resultatet som tekst. Så bliver feltet blot tomt.</t>
  </si>
  <si>
    <t>Resultatdisponering efter minoritetsinteresser:</t>
  </si>
  <si>
    <t>DA</t>
  </si>
  <si>
    <t>EN</t>
  </si>
  <si>
    <t>Sidste års startdato</t>
  </si>
  <si>
    <t>Sidste års slutdato</t>
  </si>
  <si>
    <t>Der er tilvalgt elementer fra Regnskabsklasse C</t>
  </si>
  <si>
    <t>Der er tilvalgt elementer fra Regnskabsklasse D</t>
  </si>
  <si>
    <t>General:</t>
  </si>
  <si>
    <t>Report type</t>
  </si>
  <si>
    <t>Type of auditor assistance</t>
  </si>
  <si>
    <t>Annual report configuration</t>
  </si>
  <si>
    <t>Currency code</t>
  </si>
  <si>
    <t>Dates/locations:</t>
  </si>
  <si>
    <t>Reporting period start date</t>
  </si>
  <si>
    <t>Reporting period end date</t>
  </si>
  <si>
    <t>Last year start date</t>
  </si>
  <si>
    <t>Last year end date</t>
  </si>
  <si>
    <t>Reporting period, number</t>
  </si>
  <si>
    <t>Date of approval of annual report</t>
  </si>
  <si>
    <t>Place of signature of statement</t>
  </si>
  <si>
    <t>Signature of auditors, date</t>
  </si>
  <si>
    <t>Signature of auditors, place</t>
  </si>
  <si>
    <t>Chairman of general meeting:</t>
  </si>
  <si>
    <t>Name and surname of chairman of general meeting</t>
  </si>
  <si>
    <t>Auditor 1:</t>
  </si>
  <si>
    <t>Name and surname of auditor 1</t>
  </si>
  <si>
    <t>Description of auditor 1</t>
  </si>
  <si>
    <t>Identification number [CVR] of audit firm 1</t>
  </si>
  <si>
    <t>Identification number [PNR] of audit firm 1</t>
  </si>
  <si>
    <t>Name of audit firm 1</t>
  </si>
  <si>
    <t>Address of auditor, street name 1</t>
  </si>
  <si>
    <t>Address of auditor, street building identifier 1</t>
  </si>
  <si>
    <t>Address of auditor, street and number 1</t>
  </si>
  <si>
    <t>Address of auditor, post code identifier 1</t>
  </si>
  <si>
    <t>Address of auditor, district name 1</t>
  </si>
  <si>
    <t>Address of auditor, post code and town 1</t>
  </si>
  <si>
    <t>Address of auditor, country 1</t>
  </si>
  <si>
    <t>Address of auditor, country identification code 1</t>
  </si>
  <si>
    <t>Telephone number of auditor 1</t>
  </si>
  <si>
    <t>E-mail of auditor 1</t>
  </si>
  <si>
    <t>Auditor 2:</t>
  </si>
  <si>
    <t>Name and surname of auditor 2</t>
  </si>
  <si>
    <t>Description of auditor 2</t>
  </si>
  <si>
    <t>Identification number [CVR] of audit firm 2</t>
  </si>
  <si>
    <t>Identification number [PNR] of audit firm 2</t>
  </si>
  <si>
    <t>Name of audit firm 2</t>
  </si>
  <si>
    <t>Address of auditor, street name 2</t>
  </si>
  <si>
    <t>Address of auditor, street building identifier 2</t>
  </si>
  <si>
    <t>Address of auditor, street and number 2</t>
  </si>
  <si>
    <t>Address of auditor, post code identifier 2</t>
  </si>
  <si>
    <t>Address of auditor, district name 2</t>
  </si>
  <si>
    <t>Address of auditor, post code and town 2</t>
  </si>
  <si>
    <t>Address of auditor, country 2</t>
  </si>
  <si>
    <t>Address of auditor, country identification code 2</t>
  </si>
  <si>
    <t>Telephone number of auditor 2</t>
  </si>
  <si>
    <t>E-mail of auditor 2</t>
  </si>
  <si>
    <t>Internal audit:</t>
  </si>
  <si>
    <t>Signature internal audit, date</t>
  </si>
  <si>
    <t>Signature internal audit, place</t>
  </si>
  <si>
    <t>Name and surname of performer of internal audit 1</t>
  </si>
  <si>
    <t>Title of performer of internal audit 1</t>
  </si>
  <si>
    <t>Identification number [CPR] of performer of internal audit 1</t>
  </si>
  <si>
    <t>Name and surname of performer of internal audit 2</t>
  </si>
  <si>
    <t>Title of performer of internal audit 2</t>
  </si>
  <si>
    <t>Identification number [CPR] of performer of internal audit 2</t>
  </si>
  <si>
    <t>Liquidator:</t>
  </si>
  <si>
    <t>Name and surname of liquidator</t>
  </si>
  <si>
    <t>Title of liquidator</t>
  </si>
  <si>
    <t>Submitting enterprise:</t>
  </si>
  <si>
    <t>Identification number [CVR] of submitting enterprise</t>
  </si>
  <si>
    <t>Name of submitting enterprise</t>
  </si>
  <si>
    <t>Address of submitting enterprise, street and number</t>
  </si>
  <si>
    <t>Address of submitting enterprise, postcode and town</t>
  </si>
  <si>
    <t>Financial institution:</t>
  </si>
  <si>
    <t>Identification number [CVR] of financial institution</t>
  </si>
  <si>
    <t>Name of financial institution</t>
  </si>
  <si>
    <t>Address of financial institution, street name</t>
  </si>
  <si>
    <t>Address of financial institution, street building identifier</t>
  </si>
  <si>
    <t>Address of financial institution, street and number</t>
  </si>
  <si>
    <t>Address of financial institution, post code identifier</t>
  </si>
  <si>
    <t>Address of financial institution, district name</t>
  </si>
  <si>
    <t>Address of financial institution, post code and town</t>
  </si>
  <si>
    <t>Address of financial institution, country</t>
  </si>
  <si>
    <t>Address of financial institution, country identification code</t>
  </si>
  <si>
    <t>Law firm:</t>
  </si>
  <si>
    <t>Identification number [CVR] of law firm</t>
  </si>
  <si>
    <t>Identification number [PNR] of law firm</t>
  </si>
  <si>
    <t>Name of law firm</t>
  </si>
  <si>
    <t>Address of law firm, street name</t>
  </si>
  <si>
    <t>Address of law firm, street building identifier</t>
  </si>
  <si>
    <t>Address of law firm, street and number</t>
  </si>
  <si>
    <t>Address of law firm, post code identifier</t>
  </si>
  <si>
    <t>Address of law firm, district name</t>
  </si>
  <si>
    <t>Address of law firm, post code and town</t>
  </si>
  <si>
    <t>Address of law firm, country</t>
  </si>
  <si>
    <t>Address of law firm, country identification code</t>
  </si>
  <si>
    <t>Class of reporting entity</t>
  </si>
  <si>
    <t>Selected elements from reporting class C</t>
  </si>
  <si>
    <t>Selected elements from reporting class D</t>
  </si>
  <si>
    <t>Identification number [CVR] of reporting entity</t>
  </si>
  <si>
    <t>Name of reporting entity</t>
  </si>
  <si>
    <t>Address of reporting entity, street name</t>
  </si>
  <si>
    <t>Address of reporting entity, street building identifier</t>
  </si>
  <si>
    <t>Address of reporting entity, street and number</t>
  </si>
  <si>
    <t>Address of reporting entity, post code identifier</t>
  </si>
  <si>
    <t>Address of reporting entity, district name</t>
  </si>
  <si>
    <t>Address of reporting entity, post code and town</t>
  </si>
  <si>
    <t>Address of reporting entity, country</t>
  </si>
  <si>
    <t>Address of reporting entity, country identification code</t>
  </si>
  <si>
    <t>Date of foundation of reporting entity</t>
  </si>
  <si>
    <t>Registered office of reporting entity</t>
  </si>
  <si>
    <t>Telephone number of reporting entity</t>
  </si>
  <si>
    <t>Fax number of reporting entity</t>
  </si>
  <si>
    <t>Homepage of reporting entity</t>
  </si>
  <si>
    <t>E-mail of reporting entity</t>
  </si>
  <si>
    <t>Secondary name of reporting entity 1</t>
  </si>
  <si>
    <t>Secondary name of reporting entity 2</t>
  </si>
  <si>
    <t>Secondary name of reporting entity 3</t>
  </si>
  <si>
    <t>Executive board:</t>
  </si>
  <si>
    <t>Name and surname of member of executive board 1</t>
  </si>
  <si>
    <t>Title of member of executive board 1</t>
  </si>
  <si>
    <t>Name and surname of member of executive board 2</t>
  </si>
  <si>
    <t>Title of member of executive board 2</t>
  </si>
  <si>
    <t>Name and surname of member of executive board 3</t>
  </si>
  <si>
    <t>Title of member of executive board 3</t>
  </si>
  <si>
    <t>Name and surname of member of executive board 4</t>
  </si>
  <si>
    <t>Title of member of executive board 4</t>
  </si>
  <si>
    <t>Name and surname of member of executive board 5</t>
  </si>
  <si>
    <t>Title of member of executive board 5</t>
  </si>
  <si>
    <t>Supervisory board:</t>
  </si>
  <si>
    <t>Name and surname of member of supervisory board 1</t>
  </si>
  <si>
    <t>Title of member of supervisory board 1</t>
  </si>
  <si>
    <t>Name and surname of member of supervisory board 2</t>
  </si>
  <si>
    <t>Title of member of supervisory board 2</t>
  </si>
  <si>
    <t>Name and surname of member of supervisory board 3</t>
  </si>
  <si>
    <t>Title of member of supervisory board 3</t>
  </si>
  <si>
    <t>Name and surname of member of supervisory board 4</t>
  </si>
  <si>
    <t>Title of member of supervisory board 4</t>
  </si>
  <si>
    <t>Name and surname of member of supervisory board 5</t>
  </si>
  <si>
    <t>Title of member of supervisory board 5</t>
  </si>
  <si>
    <t>Name and surname of member of supervisory board 6</t>
  </si>
  <si>
    <t>Title of member of supervisory board 6</t>
  </si>
  <si>
    <t>Name and surname of member of supervisory board 7</t>
  </si>
  <si>
    <t>Title of member of supervisory board 7</t>
  </si>
  <si>
    <t>Name and surname of member of supervisory board 8</t>
  </si>
  <si>
    <t>Title of member of supervisory board 8</t>
  </si>
  <si>
    <t>Name and surname of member of supervisory board 9</t>
  </si>
  <si>
    <t>Title of member of supervisory board 9</t>
  </si>
  <si>
    <t>Name and surname of member of supervisory board 10</t>
  </si>
  <si>
    <t>Title of member of supervisory board 10</t>
  </si>
  <si>
    <t>Name and surname of member of supervisory board 11</t>
  </si>
  <si>
    <t>Title of member of supervisory board 11</t>
  </si>
  <si>
    <t>Name and surname of member of supervisory board 12</t>
  </si>
  <si>
    <t>Title of member of supervisory board 12</t>
  </si>
  <si>
    <t>Name and surname of member of supervisory board 13</t>
  </si>
  <si>
    <t>Title of member of supervisory board 13</t>
  </si>
  <si>
    <t>Name and surname of member of supervisory board 14</t>
  </si>
  <si>
    <t>Title of member of supervisory board 14</t>
  </si>
  <si>
    <t>Name and surname of member of supervisory board 15</t>
  </si>
  <si>
    <t>Title of member of supervisory board 15</t>
  </si>
  <si>
    <t>Name and surname of member of supervisory board 16</t>
  </si>
  <si>
    <t>Title of member of supervisory board 16</t>
  </si>
  <si>
    <t>Name and surname of member of supervisory board 17</t>
  </si>
  <si>
    <t>Title of member of supervisory board 17</t>
  </si>
  <si>
    <t>Name and surname of member of supervisory board 18</t>
  </si>
  <si>
    <t>Title of member of supervisory board 18</t>
  </si>
  <si>
    <t>Name and surname of member of supervisory board 19</t>
  </si>
  <si>
    <t>Title of member of supervisory board 19</t>
  </si>
  <si>
    <t>Name and surname of member of supervisory board 20</t>
  </si>
  <si>
    <t>Title of member of supervisory board 20</t>
  </si>
  <si>
    <t>Sprogkode</t>
  </si>
  <si>
    <t>Language code</t>
  </si>
  <si>
    <t>Accounting policies are unchanged from previous period</t>
  </si>
  <si>
    <t>MANDATORY FIELD</t>
  </si>
  <si>
    <t>AUTOMATIC FIELD (can be overruled)</t>
  </si>
  <si>
    <t>Link to corporate governance report</t>
  </si>
  <si>
    <t>Link statement of corporate social responsibility</t>
  </si>
  <si>
    <t>Link to statement of target figures and policies for the underrepresented gender</t>
  </si>
  <si>
    <t>Average number of employees</t>
  </si>
  <si>
    <t>Reporting entity accounting class, address etc.:</t>
  </si>
  <si>
    <t>Ledelsespåtegning</t>
  </si>
  <si>
    <t>Statement by executive and supervisory boards</t>
  </si>
  <si>
    <t>Bekræftelse på at betingelserne for fravalg af revision er opfyldt</t>
  </si>
  <si>
    <t>Confirmation that financial statements are exempted from auditing</t>
  </si>
  <si>
    <t>Fravalg af revision for det kommende regnskabsår</t>
  </si>
  <si>
    <t>Statement on opting out of auditing financial statements in next reporting period due to exemption</t>
  </si>
  <si>
    <t>Revisionspåtegning</t>
  </si>
  <si>
    <t>Auditor's report on audited financial statements</t>
  </si>
  <si>
    <t>Adressat (revision)</t>
  </si>
  <si>
    <t>Addressee of auditor's report on audited financial statements</t>
  </si>
  <si>
    <t>Påtegning på regnskabet (revision)</t>
  </si>
  <si>
    <t>Report on financial statements (Audit)</t>
  </si>
  <si>
    <t>Konklusion (revision)</t>
  </si>
  <si>
    <t>Opinion on audited financial statements (audit)</t>
  </si>
  <si>
    <t>Erklæringer i henhold til anden lovgivning og øvrig regulering (revision)</t>
  </si>
  <si>
    <t>Reports on other legal and regulatory requirements (audit)</t>
  </si>
  <si>
    <t>Udtalelse om ledelsesberetningen (revision)</t>
  </si>
  <si>
    <t>Statement on management's review [Auditor's report on audited financial statements]</t>
  </si>
  <si>
    <t>Erklæring om udvidet gennemgang</t>
  </si>
  <si>
    <t>Auditor's report on extended review</t>
  </si>
  <si>
    <t>Adressat (udvidet gennemgang)</t>
  </si>
  <si>
    <t>Addressee of auditor's report on extended review of financial statements</t>
  </si>
  <si>
    <t>Erklæring om udvidet gennemgang af årsregnskabet</t>
  </si>
  <si>
    <t>Auditor's report on extended review of financial statements</t>
  </si>
  <si>
    <t>Ledelsens ansvar for årsregnskabet (udvidet gennemgang)</t>
  </si>
  <si>
    <t>Statement of executive and supervisory boards responsibility for financial statements (Extended review)</t>
  </si>
  <si>
    <t>Revisors ansvar (udvidet gennemgang)</t>
  </si>
  <si>
    <t xml:space="preserve">Statement of auditor's responsibility (Extended review) </t>
  </si>
  <si>
    <t>Forbehold (udvidet gennemgang)</t>
  </si>
  <si>
    <t xml:space="preserve">Description of qualifications of financial statements (Extended review) </t>
  </si>
  <si>
    <t>Konklusion (udvidet gennemgang)</t>
  </si>
  <si>
    <t>Opinion on financial statements (Extended review)</t>
  </si>
  <si>
    <t>Erklæringer i henhold til anden lovgivning og øvrig regulering (udvidet gennemgang)</t>
  </si>
  <si>
    <t>Udtalelse om ledelsesberetningen (udvidet gennemgang)</t>
  </si>
  <si>
    <t>Statement on management's review [Auditor's report on extended review financial statements]</t>
  </si>
  <si>
    <t>Andre erklæringer (udvidet gennemgang)</t>
  </si>
  <si>
    <t>Other reports (Extended review)</t>
  </si>
  <si>
    <t>Revisors erklæring om gennemgang (review)</t>
  </si>
  <si>
    <t>Auditor's report on review of financial statements</t>
  </si>
  <si>
    <t>Den uafhængige revisors erklæringer (review)</t>
  </si>
  <si>
    <t>The independent auditor's reports (Review)</t>
  </si>
  <si>
    <t>Adressat (review)</t>
  </si>
  <si>
    <t>Addressee of auditor's report on review of financial statements</t>
  </si>
  <si>
    <t>Identification of reviewed financial statement</t>
  </si>
  <si>
    <t>Omtale af ledelsens ansvar (review)</t>
  </si>
  <si>
    <t>Statement on management's responsibility [Auditor's report on review of financial statements]</t>
  </si>
  <si>
    <t>Omtale af revisors ansvar (review)</t>
  </si>
  <si>
    <t>Statement of auditor's responsibility for review</t>
  </si>
  <si>
    <t>Omtale af indholdet af den udførte gennemgang (review)</t>
  </si>
  <si>
    <t>Statement on review performed</t>
  </si>
  <si>
    <t>Forbehold (review)</t>
  </si>
  <si>
    <t>Descriptions of qualifications of reviewed financial statements</t>
  </si>
  <si>
    <t>Konklusion (review)</t>
  </si>
  <si>
    <t>Opinion on reviewed financial statements</t>
  </si>
  <si>
    <t>Erklæringer i henhold til anden lovgivning og øvrig regulering (review)</t>
  </si>
  <si>
    <t>Reports on other legal and regulatory requirements (review)</t>
  </si>
  <si>
    <t>Udtalelse om ledelsesberetningen (review)</t>
  </si>
  <si>
    <t>Statement on management's review [Auditor's report on review of financial statements]</t>
  </si>
  <si>
    <t>Andre erklæringer (review)</t>
  </si>
  <si>
    <t>Other reports (review)</t>
  </si>
  <si>
    <t>Andre erklæringer uden sikkerhed</t>
  </si>
  <si>
    <t>Revisors erklæringer (andre erklæringer uden sikkerhed)</t>
  </si>
  <si>
    <t>Auditor's reports (Other non-assurance reports)</t>
  </si>
  <si>
    <t>Adressat (andre erklæringer uden sikkerhed)</t>
  </si>
  <si>
    <t>Addressee of auditor's report on other reports</t>
  </si>
  <si>
    <t>Omtale af arbejdets og erklæringens omfang (andre erklæringer uden sikkerhed)</t>
  </si>
  <si>
    <t>Description of other engagement</t>
  </si>
  <si>
    <t>Erklæringer fra intern revision</t>
  </si>
  <si>
    <t>Statements from internal audit</t>
  </si>
  <si>
    <t>Omtale af arbejdets og erklæringens omfang (erklæring fra intern revision)</t>
  </si>
  <si>
    <t>Description of the work and scope of the report (statement from internal audit)</t>
  </si>
  <si>
    <t>Ledelsesberetning</t>
  </si>
  <si>
    <t>Management’s review</t>
  </si>
  <si>
    <t>Beskrivelse af usædvanlige forhold, der kan have påvirket indregningen eller målingen</t>
  </si>
  <si>
    <t>Description of any unusual matters affecting recognition or measurement</t>
  </si>
  <si>
    <t>Beskrivelse af usikkerhed ved indregning eller måling</t>
  </si>
  <si>
    <t>Description of any uncertainty connected with recognition or measurement</t>
  </si>
  <si>
    <t>Beskrivelse af udviklingen i virksomhedens aktiviteter og økonomiske forhold</t>
  </si>
  <si>
    <t>Description of development in activities and financial affairs</t>
  </si>
  <si>
    <t>Beskrivelse af væsentlige ændringer i virksomhedens aktiviteter og økonomiske forhold</t>
  </si>
  <si>
    <t>Description of significant changes in business and economic conditions</t>
  </si>
  <si>
    <t>Omtale af betydningsfulde hændelser, som er indtruffet efter regnskabsårets afslutning</t>
  </si>
  <si>
    <t>Description of significant events occurring after end of reporting period</t>
  </si>
  <si>
    <t>Beskrivelse af virksomhedens forventede udvikling</t>
  </si>
  <si>
    <t>Description of expected development</t>
  </si>
  <si>
    <t>Beskrivelse af virksomhedens videnssressourcer</t>
  </si>
  <si>
    <t>Description of knowledge resources</t>
  </si>
  <si>
    <t>Beskrivelse af forsknings- og udviklingsaktiviteter i eller for virksomheden</t>
  </si>
  <si>
    <t>Description of research and development activities in and for reporting entity</t>
  </si>
  <si>
    <t>Beskrivelse af virksomhedens koncernforhold</t>
  </si>
  <si>
    <t>Description of group relations</t>
  </si>
  <si>
    <t>Omtale af filialer i udlandet</t>
  </si>
  <si>
    <t>Description of branches abroad</t>
  </si>
  <si>
    <t>Beskrivelse af personaleforhold</t>
  </si>
  <si>
    <t>Description of employee matters</t>
  </si>
  <si>
    <t>Description of key figures and financial ratios</t>
  </si>
  <si>
    <t>Redegørelse for virksomhedsledelse</t>
  </si>
  <si>
    <t>Corporate governance report</t>
  </si>
  <si>
    <t>Redegørelse for samfundsansvar</t>
  </si>
  <si>
    <t>Statement of corporate social responsibility</t>
  </si>
  <si>
    <t>Redegørelse for måltal og politikker vedrørende det underrepræsenterede køn</t>
  </si>
  <si>
    <t>Statement of target figures and policies for the underrepresented gender</t>
  </si>
  <si>
    <t>Oplysning om anvendt regnskabspraksis</t>
  </si>
  <si>
    <t>Disclosure of accounting policies</t>
  </si>
  <si>
    <t>Information om usikkerhed om going concern</t>
  </si>
  <si>
    <t>Information on uncertainties relating to going concern</t>
  </si>
  <si>
    <t>Information om efterfølgende begivenheder</t>
  </si>
  <si>
    <t>Information on subsequent events</t>
  </si>
  <si>
    <t>Information om væsentlige usikkerheder</t>
  </si>
  <si>
    <t>Information on significant uncertainties</t>
  </si>
  <si>
    <t>Information om virksomhedens regnskabsklasse</t>
  </si>
  <si>
    <t>Information on reporting class of entity</t>
  </si>
  <si>
    <t>Forklaring af forrige års indregningsmetode og målegrundlag for aktivet</t>
  </si>
  <si>
    <t>Explanation of other methods of recognition and measurement basis for assets in previous period</t>
  </si>
  <si>
    <t>Information hvis beløb for regnskabsåret og det foregående år ikke kan sammenlignes, eller hvis beløbne er tilpasset</t>
  </si>
  <si>
    <t>Information on non-comparability or restatement</t>
  </si>
  <si>
    <t>Generelt om indregning og måling</t>
  </si>
  <si>
    <t>Description of general matters related to recognition, measurement and changes in accounting policies</t>
  </si>
  <si>
    <t>Anvendt regnskabspraksis for omregning af fremmed valuta</t>
  </si>
  <si>
    <t>Description of methods of foreign currencies</t>
  </si>
  <si>
    <t>Anvendt regnskabspraksis for leasing</t>
  </si>
  <si>
    <t>Description of methods of leases</t>
  </si>
  <si>
    <t>Anvendt regnskabspraksis for afledte finansielle instrumenter</t>
  </si>
  <si>
    <t>Description of accounting policies related to derivative financial instruments</t>
  </si>
  <si>
    <t>Information om undladelse af koncernregnskab</t>
  </si>
  <si>
    <t>Information on omission of consolidated financial statement</t>
  </si>
  <si>
    <t>Anvendt regnskabspraksis for resultatopgørelsen</t>
  </si>
  <si>
    <t>Description of methods of recognition and measurement basis of income statement items</t>
  </si>
  <si>
    <t>Anvendt regnskabspraksis for nettoomsætning</t>
  </si>
  <si>
    <t>Description of methods of recognition and measurement basis of revenue</t>
  </si>
  <si>
    <t>Anvendt regnskabspraksis for vareforbrug</t>
  </si>
  <si>
    <t>Description of methods of recognition and measurement basis of cost of sales</t>
  </si>
  <si>
    <t>Anvendt regnskabspraksis for produktionsomkostninger</t>
  </si>
  <si>
    <t>Description of methods of recognition and measurement basis of cost of production</t>
  </si>
  <si>
    <t>Anvendt regnskabspraksis for distributionsomkostninger</t>
  </si>
  <si>
    <t>Description of methods of recognition and measurement basis of distribution costs</t>
  </si>
  <si>
    <t>Anvendt regnskabspraksis for administrationsomkostninger</t>
  </si>
  <si>
    <t>Description of methods of recognition and measurement basis of administrative expenses</t>
  </si>
  <si>
    <t>Anvendt regnskabspraksis for forsknings- og udviklingsomkostninger</t>
  </si>
  <si>
    <t>Description of methods of recognition and measurement basis of research and development expenditures recognised as expenses</t>
  </si>
  <si>
    <t>Anvendt regnskabspraksis for eksterne omkostninger</t>
  </si>
  <si>
    <t>Description of methods of recognition and measurement basis of gains external expenses</t>
  </si>
  <si>
    <t>Anvendt regnskabspraksis for personaleomkostninger</t>
  </si>
  <si>
    <t>Description of methods of recognition and measurement basis of employee benefit expense</t>
  </si>
  <si>
    <t>Anvendt regnskabspraksis for af- og nedskrivninger</t>
  </si>
  <si>
    <t>Description of methods of impairment losses and depreciation</t>
  </si>
  <si>
    <t>Anvendt regnskabspraksis for andre driftsindtægter og -omkostninger</t>
  </si>
  <si>
    <t>Description of methods of recognition and measurement basis of other operating income and expenses</t>
  </si>
  <si>
    <t>Anvendt regnskabspraksis for indtægter og omkostninger fra kapitalandele i tilknyttede og associerede virksomheder</t>
  </si>
  <si>
    <t>Description of methods of recognition and measurement basis of income and expenses from investments in group enterprises and associates</t>
  </si>
  <si>
    <t>Anvendt regnskabspraksis for finansielle indtægter og omkostninger</t>
  </si>
  <si>
    <t>Description of methods of recognition and measurement basis of finance income and expenses</t>
  </si>
  <si>
    <t>Anvendt regnskabspraksis for skatteomkostninger</t>
  </si>
  <si>
    <t>Description of methods of recognition and measurement basis of tax expenses</t>
  </si>
  <si>
    <t>Anvendt regnskabspraksis for balancen</t>
  </si>
  <si>
    <t>Description of methods of recognition and measurement basis of assets and liabilities</t>
  </si>
  <si>
    <t>Anvendt regnskabspraksis for immaterielle anlægsaktiver</t>
  </si>
  <si>
    <t>Description of methods of recognition and measurement basis of intangible assets</t>
  </si>
  <si>
    <t>Anvendt regnskabspraksis for materielle anlægsaktiver</t>
  </si>
  <si>
    <t>Description of methods of recognition and measurement basis of property, plant and equipment</t>
  </si>
  <si>
    <t>Anvendt regnskabspraksis for finansielle anlægsaktiver</t>
  </si>
  <si>
    <t>Description of methods of recognition and measurement basis of investments</t>
  </si>
  <si>
    <t>Anvendt regnskabspraksis for nedskrivning på anlægsaktiver</t>
  </si>
  <si>
    <t>Description of methods of amortisation of noncurrent assets</t>
  </si>
  <si>
    <t>Anvendt regnskabspraksis for værdipapirer og kapitalandele</t>
  </si>
  <si>
    <t>Description of methods of investments</t>
  </si>
  <si>
    <t>Anvendt regnskabspraksis for kapitalandele i tilknyttede og associerede virksomheder</t>
  </si>
  <si>
    <t>Description of methods of recognition and measurement basis for investments in subsidiaries and associates</t>
  </si>
  <si>
    <t>Anvendt regnskabspraksis for varebeholdninger</t>
  </si>
  <si>
    <t>Description of methods of recognition and measurement basis of inventories</t>
  </si>
  <si>
    <t>Anvendt regnskabspraksis for tilgodehavender</t>
  </si>
  <si>
    <t>Description of methods of recognition and measurement basis of receivables</t>
  </si>
  <si>
    <t>Anvendt regnskabspraksis for periodeafgrænsningsposter, aktiver</t>
  </si>
  <si>
    <t>Description of methods of recognition and measurement basis of deferred income assets</t>
  </si>
  <si>
    <t>Anvendt regnskabspraksis for igangværende arbejder for fremmed regning</t>
  </si>
  <si>
    <t>Description of methods of recognition and measurement basis of contract work in progress</t>
  </si>
  <si>
    <t>Anvendt regnskabspraksis for værdipapirer og kapitalandele, indregnet som omsætningsaktiver</t>
  </si>
  <si>
    <t>Description of methods of investments as current assets</t>
  </si>
  <si>
    <t>Anvendt regnskabspraksis for likvide beholdninger</t>
  </si>
  <si>
    <t>Description of methods of recognition and measurement basis of cash and cash equivalents</t>
  </si>
  <si>
    <t>Anvendt regnskabspraksis for egenkapital</t>
  </si>
  <si>
    <t>Description of methods of recognition and measurement basis of equity</t>
  </si>
  <si>
    <t>Anvendt regnskabspraksis for udbytte</t>
  </si>
  <si>
    <t>Description of methods of dividends</t>
  </si>
  <si>
    <t>Anvendt regnskabspraksis for hensatte forpligtelser</t>
  </si>
  <si>
    <t>Description of methods of recognition and measurement basis of provisions</t>
  </si>
  <si>
    <t>Anvendt regnskabspraksis for gældsforpligtelser</t>
  </si>
  <si>
    <t>Description of methods of recognition and measurement basis of liabilities other than provisions</t>
  </si>
  <si>
    <t>Anvendt regnskabspraksis for skyldig skat og udskudt skat</t>
  </si>
  <si>
    <t>Description of methods of recognition and measurement basis of tax payables and deferred tax</t>
  </si>
  <si>
    <t>Anvendt regnskabspraksis for aktuelle skattetilgodehavender og -forpligtelser</t>
  </si>
  <si>
    <t>Description of methods of current tax receivables and liabilities</t>
  </si>
  <si>
    <t>Anvendt regnskabspraksis for periodeafgrænsningsposter, passiver</t>
  </si>
  <si>
    <t>Description of methods of recognition and measurement basis of deferred income liabilities</t>
  </si>
  <si>
    <t>Anvendt regnskabspraksis for pengestrømsopgørelsen</t>
  </si>
  <si>
    <t>Description of methods of recognition and measurement basis for cash flows statement</t>
  </si>
  <si>
    <t>Forklaring af virksomhedens definition af likvider</t>
  </si>
  <si>
    <t>Explanation of entity's definition of cash and cash equivalents</t>
  </si>
  <si>
    <t>Forklaring af manglende pengestrømsopgørelse</t>
  </si>
  <si>
    <t>Explanation of not disclosing cash flows statements</t>
  </si>
  <si>
    <t>Beskrivelse af metoder til opgørelse af nøgletal, der indgår i ledelsesberetningen</t>
  </si>
  <si>
    <t>Description of methods of stating key figures and financial ratios included in management’ review</t>
  </si>
  <si>
    <t>Oplysning om nettoomsætning</t>
  </si>
  <si>
    <t>Disclosure of revenue</t>
  </si>
  <si>
    <t>Oplysning om vareforbrug</t>
  </si>
  <si>
    <t>Disclosure of cost of sales</t>
  </si>
  <si>
    <t>Oplysning om produktionsomkostninger</t>
  </si>
  <si>
    <t>Disclosure of cost of production</t>
  </si>
  <si>
    <t>Oplysning om distributionsomkostninger</t>
  </si>
  <si>
    <t>Disclosure of distribution costs</t>
  </si>
  <si>
    <t>Oplysning om administrationsomkostninger</t>
  </si>
  <si>
    <t>Disclosure of administrative expenses</t>
  </si>
  <si>
    <t>Oplysning om ændring i lagre af færdigvarer og varer under fremstilling</t>
  </si>
  <si>
    <t>Disclosure of changes in inventories of finished goods, work in progress and goods for resale</t>
  </si>
  <si>
    <t>Oplysning om arbejde udført for egen regning og opført under aktiver</t>
  </si>
  <si>
    <t>Disclosure of work performed by entity and capitalised</t>
  </si>
  <si>
    <t>Disclosure of gross profit (loss)</t>
  </si>
  <si>
    <t>Oplysning om andre driftsindtægter</t>
  </si>
  <si>
    <t>Disclosure of other operating income</t>
  </si>
  <si>
    <t>Oplysning om eksterne omkostninger</t>
  </si>
  <si>
    <t>Disclosure of external expenses</t>
  </si>
  <si>
    <t>Oplysning om personaleomkostninger</t>
  </si>
  <si>
    <t>Disclosure of employee benefits expense</t>
  </si>
  <si>
    <t>Oplysning om afskrivninger og nedskrivninger på materielle anlægsaktiver og immaterielle anlægsaktiver indregnet i resultatopgørelsen</t>
  </si>
  <si>
    <t>Disclosure of depreciation, amortisation expense and impairment losses of property, plant and equipment and intangible assets recognised in profit or loss</t>
  </si>
  <si>
    <t>Oplysning om andre driftsomkostninger</t>
  </si>
  <si>
    <t>Disclosure of other operating expenses</t>
  </si>
  <si>
    <t>Oplysning om dagsværdiregulering af investeringsejendomme</t>
  </si>
  <si>
    <t>Disclosure of gains (losses) from current value adjustments of investment property</t>
  </si>
  <si>
    <t>Oplysning om dagsværdiregulering af gæld vedrørende investeringsejendomme</t>
  </si>
  <si>
    <t>Disclosure of gains (losses) from current value adjustments of debt liabilities concerning investment property</t>
  </si>
  <si>
    <t>Disclosure of income (including dividend income) from investments in group enterprises and associates</t>
  </si>
  <si>
    <t>Oplysning om indtægter af andre kapitalandele, værdipapirer og tilgodehavender, der er anlægsaktiver</t>
  </si>
  <si>
    <t>Disclosure of income from other long-term investments and receivables</t>
  </si>
  <si>
    <t>Oplysning om andre finansielle indtægter</t>
  </si>
  <si>
    <t>Disclosure of other finance income</t>
  </si>
  <si>
    <t>Oplysning om andre finansielle indtægter fra tilknyttede virksomheder</t>
  </si>
  <si>
    <t>Disclosure of other finance income from group enterprises</t>
  </si>
  <si>
    <t>Oplysning om øvrige finansielle omkostninger</t>
  </si>
  <si>
    <t>Disclosure of other finance expenses</t>
  </si>
  <si>
    <t>Oplysning om nedskrivninger af finansielle aktiver</t>
  </si>
  <si>
    <t>Disclosure of impairment of financial assets</t>
  </si>
  <si>
    <t>Oplysning om ekstraordinære indtægter</t>
  </si>
  <si>
    <t>Disclosure of extraordinary income</t>
  </si>
  <si>
    <t>Oplysning om ekstraordinære omkostninger</t>
  </si>
  <si>
    <t>Disclosure of extraordinary expenses</t>
  </si>
  <si>
    <t>Oplysning om andre skatter</t>
  </si>
  <si>
    <t>Disclosure of other tax expenses</t>
  </si>
  <si>
    <t>Oplysning om skat af ordinært resultat</t>
  </si>
  <si>
    <t>Disclosure of tax expense on ordinary activities</t>
  </si>
  <si>
    <t>Oplysning om skat af årets resultat</t>
  </si>
  <si>
    <t>Disclosure of tax expenses</t>
  </si>
  <si>
    <t>Information om revisors honorar</t>
  </si>
  <si>
    <t>Information on auditors fees</t>
  </si>
  <si>
    <t>Oplysning om aktiver</t>
  </si>
  <si>
    <t>Disclosure of assets</t>
  </si>
  <si>
    <t>Oplysning om immaterielle anlægsaktiver</t>
  </si>
  <si>
    <t>Disclosure of intangible assets</t>
  </si>
  <si>
    <t>Oplysning om materielle anlægsaktiver</t>
  </si>
  <si>
    <t>Disclosure of property, plant and equipment</t>
  </si>
  <si>
    <t>Oplysning om finansielle anlægsaktiver</t>
  </si>
  <si>
    <t>Disclosure of investments</t>
  </si>
  <si>
    <t>Oplysning om tilgodehavender</t>
  </si>
  <si>
    <t>Disclosure of receivables</t>
  </si>
  <si>
    <t>Information om igangværende arbejde for fremmed regning</t>
  </si>
  <si>
    <t>Information on contract work in progress</t>
  </si>
  <si>
    <t>Information om andre tilgodehavender</t>
  </si>
  <si>
    <t>Information on other receivables</t>
  </si>
  <si>
    <t>Information om tilgodehavender hos ejere og medlemmer af ledelsen</t>
  </si>
  <si>
    <t>Information on receivables from owners and management</t>
  </si>
  <si>
    <t>Forklaring af periodeafgrænsningsposter</t>
  </si>
  <si>
    <t>Disclosure of inventories</t>
  </si>
  <si>
    <t>Oplysning om værdipapirer og kapitalandele</t>
  </si>
  <si>
    <t>Oplysning om varebeholdninger</t>
  </si>
  <si>
    <t>Oplysning om likvider</t>
  </si>
  <si>
    <t>Disclosure of cash and cash equivalents</t>
  </si>
  <si>
    <t>Oplysning om egenkapital</t>
  </si>
  <si>
    <t>Disclosure of equity</t>
  </si>
  <si>
    <t>Oplysning om registreret kapital mv.</t>
  </si>
  <si>
    <t>Disclosure of contributed capital</t>
  </si>
  <si>
    <t>Oplysning om hensatte forpligtelser</t>
  </si>
  <si>
    <t>Disclosure of provisions</t>
  </si>
  <si>
    <t>Oplysning om hensættelser til udskudt skat</t>
  </si>
  <si>
    <t>Disclosure of provisions for deferred tax</t>
  </si>
  <si>
    <t>Oplysning om andre hensatte forpligtelser</t>
  </si>
  <si>
    <t>Disclosure of other provisions</t>
  </si>
  <si>
    <t>Oplysning om gældsforpligtelser udover hensatte forpligtelser</t>
  </si>
  <si>
    <t>Disclosure of liabilities other than provisions</t>
  </si>
  <si>
    <t>Oplysning om langfristede gældsforpligtelser</t>
  </si>
  <si>
    <t>Disclosure of long-term liabilities</t>
  </si>
  <si>
    <t>Oplysning om kortfristede gældsforpligtelser</t>
  </si>
  <si>
    <t>Disclosure of short-term liabilities</t>
  </si>
  <si>
    <t>Oplysning om anden gæld</t>
  </si>
  <si>
    <t>Disclosure of other payables</t>
  </si>
  <si>
    <t>Oplysning om periodeafgrænsningsposter</t>
  </si>
  <si>
    <t>Disclosure of deferred income</t>
  </si>
  <si>
    <t>Oplysning om nærtstående parter</t>
  </si>
  <si>
    <t>Disclosure of related parties</t>
  </si>
  <si>
    <t>Information om koncernregnskab</t>
  </si>
  <si>
    <t>Information on consolidated financial statements</t>
  </si>
  <si>
    <t>Oplysning om ejerskab</t>
  </si>
  <si>
    <t>Disclosure of ownership</t>
  </si>
  <si>
    <t>Oplysning om usikkerhed om going concern</t>
  </si>
  <si>
    <t>Disclosure of uncertainties relating to going concern</t>
  </si>
  <si>
    <t>Oplysning om eventualaktiver</t>
  </si>
  <si>
    <t>Disclosure of contingent assets</t>
  </si>
  <si>
    <t>Oplysning om eventualforpligtelser</t>
  </si>
  <si>
    <t>Disclosure of contingent liabilities</t>
  </si>
  <si>
    <t>Oplysning om pantsætninger og sikkerhedsstillelser</t>
  </si>
  <si>
    <t>Disclosure of mortgages and collaterals</t>
  </si>
  <si>
    <t>Oplysning om hovedaktivitet samt regnskabsmæssige og økonomiske forhold</t>
  </si>
  <si>
    <t>Disclosure of main activities and accounting and financial matters</t>
  </si>
  <si>
    <t>Oplysning om forpligtelser i henhold til leje- eller leasingkontrakter, der ikke er indregnet i balancen</t>
  </si>
  <si>
    <t>Disclosure of liabilities under leases</t>
  </si>
  <si>
    <t>Oplysning om usikkerhed ved indregning og måling</t>
  </si>
  <si>
    <t>Disclosure of any uncertainty connected with recognition or measurement</t>
  </si>
  <si>
    <t>Oplysning om usædvanlige forhold</t>
  </si>
  <si>
    <t>Disclosure of any unusual matters</t>
  </si>
  <si>
    <t>Retrospective information</t>
  </si>
  <si>
    <t>5-års oversigt</t>
  </si>
  <si>
    <t xml:space="preserve"> label</t>
  </si>
  <si>
    <t xml:space="preserve"> aktuelt år</t>
  </si>
  <si>
    <t xml:space="preserve"> current year</t>
  </si>
  <si>
    <t xml:space="preserve"> foregående år</t>
  </si>
  <si>
    <t xml:space="preserve"> previous year</t>
  </si>
  <si>
    <t xml:space="preserve"> to år tilbage</t>
  </si>
  <si>
    <t xml:space="preserve"> two years ago</t>
  </si>
  <si>
    <t xml:space="preserve"> tre år tilbage</t>
  </si>
  <si>
    <t xml:space="preserve"> three years ago</t>
  </si>
  <si>
    <t xml:space="preserve"> fire år tilbage</t>
  </si>
  <si>
    <t xml:space="preserve"> four years ago</t>
  </si>
  <si>
    <t>Income statement</t>
  </si>
  <si>
    <t>Resultatopgørelse</t>
  </si>
  <si>
    <t>Proposed distribution of results</t>
  </si>
  <si>
    <t>Proposed distribution of results after minority interests</t>
  </si>
  <si>
    <t>Resultatdisponering efter minoritetsinteresser</t>
  </si>
  <si>
    <t>Non-current assets</t>
  </si>
  <si>
    <t>Current assets</t>
  </si>
  <si>
    <t>Equity</t>
  </si>
  <si>
    <t>Provisions</t>
  </si>
  <si>
    <t>Liabilities</t>
  </si>
  <si>
    <t>Long-term liabilities</t>
  </si>
  <si>
    <t>Short-term liabilities</t>
  </si>
  <si>
    <t>Operating activities</t>
  </si>
  <si>
    <t>Investing activities</t>
  </si>
  <si>
    <t>Financing activities</t>
  </si>
  <si>
    <t>Ændret, så alle PP_-navne bliver lokale i stedet for globale. Har tilføjet felter for, om anvendt regnskabspraksis er ændret, links til redegørelse(r) for virksomhedsledelse, samfundsansvar og/eller måltal og politikker vedrørende det underrepræsenterede køn. Har også lagt felter ind for antal ansatte - og dermed også gjort plads til sidste år samt koncern aktuelt år/sidste år.
Har ændret så PP_Sprogkode nu styrer hele stamdata-arkets sprog samt alle tags. Samme dynamiske funktion har PP_Koncern fået.</t>
  </si>
  <si>
    <t xml:space="preserve"> sidste år</t>
  </si>
  <si>
    <t>Oplysning om bruttofortjeneste/bruttotab</t>
  </si>
  <si>
    <t>Report on other legal and regulatory requirements (Extended review)</t>
  </si>
  <si>
    <t>Balance, langfristede aktiver:</t>
  </si>
  <si>
    <t>Balance, kortfristede aktiver:</t>
  </si>
  <si>
    <t>Langfristede aktiver</t>
  </si>
  <si>
    <t>Kortfristede aktiver</t>
  </si>
  <si>
    <t>Balance, kortfristede forpligtelser:</t>
  </si>
  <si>
    <t>Balance, langfristede forpligtelser:</t>
  </si>
  <si>
    <t>Langfristede forpligtelser</t>
  </si>
  <si>
    <t>Kortfristede forpligtelser</t>
  </si>
  <si>
    <t>Taksonomi</t>
  </si>
  <si>
    <t>PP_Language</t>
  </si>
  <si>
    <t>PP_Taxonomy</t>
  </si>
  <si>
    <t>Taxonomy</t>
  </si>
  <si>
    <t>DK ÅRL</t>
  </si>
  <si>
    <t>DK ÅRL 20121001</t>
  </si>
  <si>
    <t>DK ÅRL 20130401</t>
  </si>
  <si>
    <t>DK ÅRL 20140701</t>
  </si>
  <si>
    <t>DK ÅRL 20151001</t>
  </si>
  <si>
    <t>Anvendt regnskabspraksis for modtagne forudbetalinger</t>
  </si>
  <si>
    <t>Description of methods of recognition and measurement basis for prepayments received</t>
  </si>
  <si>
    <t>Virksomheden anvender undtagelsen om at fravælge ledelsespåtegningen</t>
  </si>
  <si>
    <t>The reporting entity applies the exception concerning opting out of the statement by management etc.</t>
  </si>
  <si>
    <t>PP_Ledelsespåtegning_fravalgt</t>
  </si>
  <si>
    <t>Beskrivelse af årets resultat sammenholdt med den forventede udvikling i den senest offentliggjorte årsrapport</t>
  </si>
  <si>
    <t>Description of net profit (loss) relation to expected development assumed in previous report</t>
  </si>
  <si>
    <t>Redegørelse for god fondsledelse</t>
  </si>
  <si>
    <t>Statement of good management concerning foundation</t>
  </si>
  <si>
    <t>Redegørelse for fondens uddelingspolitik</t>
  </si>
  <si>
    <t>Statement of the foundation's distribution policy</t>
  </si>
  <si>
    <t>Oplysning om egne kapitalandele</t>
  </si>
  <si>
    <t>Disclosure of treasury shares</t>
  </si>
  <si>
    <t>Beretning om betalinger til myndigheder</t>
  </si>
  <si>
    <t>Report on payments to authorities</t>
  </si>
  <si>
    <t>Øvrige erklæringer:</t>
  </si>
  <si>
    <t>Øvrige erklæringer 1</t>
  </si>
  <si>
    <t>Other statement 1</t>
  </si>
  <si>
    <t>Omtale af arbejdets og erklæringens omfang (øvrige erklæringer) 1</t>
  </si>
  <si>
    <t>Description of the work and scope of the report (other reports) 1</t>
  </si>
  <si>
    <t>Øvrige erklæringer 2</t>
  </si>
  <si>
    <t>Other statement 2</t>
  </si>
  <si>
    <t>Omtale af arbejdets og erklæringens omfang (øvrige erklæringer) 2</t>
  </si>
  <si>
    <t>Description of the work and scope of the report (other reports) 2</t>
  </si>
  <si>
    <t>..3..4..5..etc.</t>
  </si>
  <si>
    <t>Other statements:</t>
  </si>
  <si>
    <t>Øvrig erklæring 1, dato</t>
  </si>
  <si>
    <t>Øvrig erklæring 1, sted</t>
  </si>
  <si>
    <t>Øvrig erklæring 2, dato</t>
  </si>
  <si>
    <t>Øvrig erklæring 2, sted</t>
  </si>
  <si>
    <t>PP_Øvrig_erklæring_1_dato</t>
  </si>
  <si>
    <t>Øvrig erklæring 1, CVR-nr.</t>
  </si>
  <si>
    <t>Øvrig erklæring 1, firmanavn</t>
  </si>
  <si>
    <t>Øvrig erklæring 1, navn</t>
  </si>
  <si>
    <t>Øvrig erklæring 1, titel</t>
  </si>
  <si>
    <t>Name and surname of performer of other statement 1</t>
  </si>
  <si>
    <t>Title of performer of other statement 1</t>
  </si>
  <si>
    <t>Name of firm performing other statement 1</t>
  </si>
  <si>
    <t>Identification number [CVR] of performer of other statement 1</t>
  </si>
  <si>
    <t>Signature other statement 1, place</t>
  </si>
  <si>
    <t>Signature other statement 1, date</t>
  </si>
  <si>
    <t>Signature other statement 2, date</t>
  </si>
  <si>
    <t>Signature other statement 2, place</t>
  </si>
  <si>
    <t>Identification number [CVR] of performer of other statement 2</t>
  </si>
  <si>
    <t>Name of firm performing other statement 2</t>
  </si>
  <si>
    <t>Name and surname of performer of other statement 2</t>
  </si>
  <si>
    <t>Title of performer of other statement 2</t>
  </si>
  <si>
    <t>Øvrig erklæring 2, CVR-nr.</t>
  </si>
  <si>
    <t>Øvrig erklæring 2, firmanavn</t>
  </si>
  <si>
    <t>Øvrig erklæring 2, navn</t>
  </si>
  <si>
    <t>Øvrig erklæring 2, titel</t>
  </si>
  <si>
    <t>PP_Øvrig_erklæring_1_sted</t>
  </si>
  <si>
    <t>PP_Øvrig_erklæring_2_dato</t>
  </si>
  <si>
    <t>PP_Øvrig_erklæring_2_sted</t>
  </si>
  <si>
    <t>PP_Øvrig_erklæring_1_CVR_nr</t>
  </si>
  <si>
    <t>PP_Øvrig_erklæring_1_firmanavn</t>
  </si>
  <si>
    <t>PP_Øvrig_erklæring_1_navn</t>
  </si>
  <si>
    <t>PP_Øvrig_erklæring_1_titel</t>
  </si>
  <si>
    <t>PP_Øvrig_erklæring_2_CVR_nr</t>
  </si>
  <si>
    <t>PP_Øvrig_erklæring_2_firmanavn</t>
  </si>
  <si>
    <t>PP_Øvrig_erklæring_2_navn</t>
  </si>
  <si>
    <t>PP_Øvrig_erklæring_2_titel</t>
  </si>
  <si>
    <t>Anvendt regnskabspraksis for uddelinger</t>
  </si>
  <si>
    <t>Description of methods of recognition and measurement basis for distributions</t>
  </si>
  <si>
    <t>Anvendt regnskabspraksis for ejendomsomkostninger</t>
  </si>
  <si>
    <t>Description of methods of recognition and measurement basis of property costs</t>
  </si>
  <si>
    <t>Anvendt regnskabspraksis for dagsværdiregulering af investeringsejendomme</t>
  </si>
  <si>
    <t>Anvendt regnskabspraksis for dagsværdiregulering af andre investeringsaktiver</t>
  </si>
  <si>
    <t>Anvendt regnskabspraksis for dagsværdiregulering af biologiske aktiver</t>
  </si>
  <si>
    <t>Description of methods of recognition and measurement basis of gains (losses) from fair value adjustments of investment property</t>
  </si>
  <si>
    <t>Description of methods of recognition and measurement basis of gains (losses) from fair value adjustments of other investment assets</t>
  </si>
  <si>
    <t>Description of methods of recognition and measurement basis of gains (losses) from fair value adjustments of biological assets</t>
  </si>
  <si>
    <t>Beskrivelse af virksomhedens væsentligste aktiviteter</t>
  </si>
  <si>
    <t>Description of significant activities of entity</t>
  </si>
  <si>
    <t>Oplysning om nedskrivninger af omsætningsaktiver</t>
  </si>
  <si>
    <t>Disclosure of writedowns of current assets</t>
  </si>
  <si>
    <t>1.0.3.3</t>
  </si>
  <si>
    <t>1.0.3.4</t>
  </si>
  <si>
    <t>1.0.3.5</t>
  </si>
  <si>
    <t>Tilføjet mulighed for mikro-B regnskabsklasse. Tilføjet mulighed for at vælge balanceopstilling i kort- og langfristet format</t>
  </si>
  <si>
    <t>Tilføjet feltet "Virksomheden anvender undtagelsen om at fravælge ledelsespåtegningen"</t>
  </si>
  <si>
    <t>Oplysning om betydningsfulde hændelser, indtruffet efter regnskabsåret afslutning</t>
  </si>
  <si>
    <t>Disclosure of significant events occurring after end of reporting period</t>
  </si>
  <si>
    <t>Anvendt regnskabspraksis for bruttoresultat</t>
  </si>
  <si>
    <t>Description of methods of recognition and measurement basis of gross profit (loss)</t>
  </si>
  <si>
    <t>Noter, resultatopgørelse/resultatdisponering:</t>
  </si>
  <si>
    <t>Oplysning om ledelsens forslag til resultatdisponering</t>
  </si>
  <si>
    <t>Information on extraordinary dividend distributed after end of reporting period</t>
  </si>
  <si>
    <t>Information om ekstraordinært udbytte udloddet efter regnskabsårets udløb</t>
  </si>
  <si>
    <t>Disclosure of the managements proposed distribution of profit (loss)</t>
  </si>
  <si>
    <t>Oplysning om særlige poster</t>
  </si>
  <si>
    <t>Disclosure of special items</t>
  </si>
  <si>
    <t>Oplysning om anvendelse af undtagelsesmuligheder for mikrovirksomheder</t>
  </si>
  <si>
    <t>Disclosure of application of exceptions for micro-undertakings</t>
  </si>
  <si>
    <t>DK ÅRL 20161001</t>
  </si>
  <si>
    <t>PP_Revisors_MNE_nr_1</t>
  </si>
  <si>
    <t>Revisors MNE-nr. 1</t>
  </si>
  <si>
    <t>Identification number of auditor 1</t>
  </si>
  <si>
    <t>PP_Revisors_MNE_nr_2</t>
  </si>
  <si>
    <t>Revisors MNE-nr. 2</t>
  </si>
  <si>
    <t>Identification number of auditor 2</t>
  </si>
  <si>
    <t>Anvendt regnskabspraksis for særlige poster</t>
  </si>
  <si>
    <t>Description of methods of recognition and measurement basis special items</t>
  </si>
  <si>
    <t>Anvendt regnskabspraksis for indtægter og omkostninger fra kapitalandele i joint venture</t>
  </si>
  <si>
    <t>Description of methods of recognition and measurement basis of income and expenses from investments in joint ventures</t>
  </si>
  <si>
    <t>Anvendt regnskabspraksis for ophørende aktiviteter (balance)</t>
  </si>
  <si>
    <t>Description of recognition and measurement basis for discontinued operations balance sheet</t>
  </si>
  <si>
    <t>Information om konsolidering</t>
  </si>
  <si>
    <t>Information on consolidations</t>
  </si>
  <si>
    <t>Information om minoritetsinteresser</t>
  </si>
  <si>
    <t>Information on minority interests</t>
  </si>
  <si>
    <t>Oplysning om ophørende aktiviteter</t>
  </si>
  <si>
    <t>Disclosure of discontinued operations</t>
  </si>
  <si>
    <t>Oplysning om hvis et forbehold er af så afgørende betydning, at det fører til, at generalforsamlingen ikke bør godkende regnskabet (revision)</t>
  </si>
  <si>
    <t>Statement whether qualifications of audited financial statements are of such decisive importance that annual general meeting should not approve financial statements (Audit)</t>
  </si>
  <si>
    <t>Grundlag for konklusion (revision)</t>
  </si>
  <si>
    <t>Basis for conclusion (Audit)</t>
  </si>
  <si>
    <t>Væsentlig usikkerhed vedr. fortsat drift (revision)</t>
  </si>
  <si>
    <t>Material uncertainty concerning going concern (audit)</t>
  </si>
  <si>
    <t>Fremhævelse af forhold i regnskabet (revision)</t>
  </si>
  <si>
    <t>Emphasis of matter (audit)</t>
  </si>
  <si>
    <t>Centrale forhold ved revisionen (revision)</t>
  </si>
  <si>
    <t>Key audit matters (audit)</t>
  </si>
  <si>
    <t>Fremhævelse af forhold vedrørende revisionen (revision)</t>
  </si>
  <si>
    <t>Other matter (audit)</t>
  </si>
  <si>
    <t>Udtalelse om andre oplysninger (revision)</t>
  </si>
  <si>
    <t>Statement on other information [Auditor's report on audited financial statements]</t>
  </si>
  <si>
    <t>Ledelsens ansvar for regnskabet (revision)</t>
  </si>
  <si>
    <t>Statement of executive and supervisory board's responsibility for financial statements (Audit)</t>
  </si>
  <si>
    <t>Revisors ansvar for revisionen af regnskabet (revision)</t>
  </si>
  <si>
    <t>Statement of auditor's responsibility for the audit of the financial statements (Audit)</t>
  </si>
  <si>
    <t>Erklæringsforpligtelser i henhold til erklæringsbekendtgørelsen (revision)</t>
  </si>
  <si>
    <t>Reporting responsibilities according to the Danish executive order on approved auditors' reports</t>
  </si>
  <si>
    <t>Yderligere oplysninger krævet i henhold til EU forordning (revision)</t>
  </si>
  <si>
    <t>Other information according to regulation (EU)</t>
  </si>
  <si>
    <t>Andre rappporteringsforpligtelser (revision)</t>
  </si>
  <si>
    <t>Other reporting responsibilities (audit)</t>
  </si>
  <si>
    <t>Fremhævelse af forhold i regnskabet (udvidet gennemgang)</t>
  </si>
  <si>
    <t>Emphasis of matter (Extended review)</t>
  </si>
  <si>
    <t>Fremhævelse af forhold vedrørende den udvidede gennemgang</t>
  </si>
  <si>
    <t>Other matter (Extended review)</t>
  </si>
  <si>
    <t>Erklæringsforpligtelser i henhold til erklæringsbekendtgørelsen (udvidet gennemgang)</t>
  </si>
  <si>
    <t>Udtalelse om andre oplysninger (udvidet gennemgang)</t>
  </si>
  <si>
    <t>Statement on other information [Auditor's report on extended review financial statements]</t>
  </si>
  <si>
    <t>Fremhævelse af forhold i regnskabet (review)</t>
  </si>
  <si>
    <t>Emphasis of matter (review)</t>
  </si>
  <si>
    <t>Nyt start-tag</t>
  </si>
  <si>
    <t>Nyt slut-tag</t>
  </si>
  <si>
    <t>Gammelt start-tag</t>
  </si>
  <si>
    <t>Gammelt slut-tag</t>
  </si>
  <si>
    <t>Opinion on audited financial statements</t>
  </si>
  <si>
    <t>Beskrivelse af virksomhedens hovedaktivitet</t>
  </si>
  <si>
    <t>Oplysning om nedskrivninger af omsætningsaktiver, bortset fra finansielle omsætningsaktiver</t>
  </si>
  <si>
    <t>Statement of executive and supervisory boards responsibility for financial statements</t>
  </si>
  <si>
    <t>Statement of auditor's responsibility for audit and audit performed</t>
  </si>
  <si>
    <t>Supplementary information on matters pertaining to audited financial statement</t>
  </si>
  <si>
    <t>Supplementary information on audit</t>
  </si>
  <si>
    <t>Description of primary activities of entity</t>
  </si>
  <si>
    <t>Disclosure of writedowns of current assets other than current financial assets</t>
  </si>
  <si>
    <t>Alle klasser af egenkapital</t>
  </si>
  <si>
    <t>Contributed capital</t>
  </si>
  <si>
    <t>Ikke indbetalt virksomhedkapital</t>
  </si>
  <si>
    <t>Unpaid contributed capital</t>
  </si>
  <si>
    <t>Share premium</t>
  </si>
  <si>
    <t>Revaluation reserve</t>
  </si>
  <si>
    <t>Other reserver</t>
  </si>
  <si>
    <t>Reserve for net revaluation according to equity method</t>
  </si>
  <si>
    <t>Reserve for egne kapitalandele</t>
  </si>
  <si>
    <t>Reserve for treasury shares</t>
  </si>
  <si>
    <t>Reserve for loans and collaterals</t>
  </si>
  <si>
    <t>Reserve for unpaid contributed capital</t>
  </si>
  <si>
    <t>Reserve for iværksætterselskab</t>
  </si>
  <si>
    <t>Reserve for entrepreneurial company</t>
  </si>
  <si>
    <t>Reserve for udviklingsomkostninger</t>
  </si>
  <si>
    <t>Reserve for development expenditure</t>
  </si>
  <si>
    <t>Other statutory reserves</t>
  </si>
  <si>
    <t>Reserve according to articles of association</t>
  </si>
  <si>
    <t>Reserve for biological assets</t>
  </si>
  <si>
    <t>Sundry reserves</t>
  </si>
  <si>
    <t>Reserve for net revaluation of investment assets</t>
  </si>
  <si>
    <t>Retained earnings</t>
  </si>
  <si>
    <t>Distributions</t>
  </si>
  <si>
    <t>Ekstraordinære uddelinger</t>
  </si>
  <si>
    <t>Extraordinary distributions</t>
  </si>
  <si>
    <t>Henlagt til uddelinger</t>
  </si>
  <si>
    <t>Provision for distributions</t>
  </si>
  <si>
    <t>Proposed dividend recognised in equity</t>
  </si>
  <si>
    <t>Extraordinary dividend recognised in equity</t>
  </si>
  <si>
    <t>Paid contributed capital</t>
  </si>
  <si>
    <t>Hedge fund</t>
  </si>
  <si>
    <t>Reserve fund</t>
  </si>
  <si>
    <t>Reserves distributable</t>
  </si>
  <si>
    <t>Likvidationskonto</t>
  </si>
  <si>
    <t>Liquidation account</t>
  </si>
  <si>
    <t>Aktuarmæssige gevinster (tab), som indgår i opgørelsen af pensionsforpligtelsen</t>
  </si>
  <si>
    <t>Actuarial profit (loss), which is a part of the calculation of contingent pensions</t>
  </si>
  <si>
    <t>Minority interests</t>
  </si>
  <si>
    <t>All classes of equity</t>
  </si>
  <si>
    <t>Salg af minoritetsandele</t>
  </si>
  <si>
    <t>Køb af minoritetsandele</t>
  </si>
  <si>
    <t>Equity, beginning balance</t>
  </si>
  <si>
    <t>Increase (decrease) of equity through corrections of errors</t>
  </si>
  <si>
    <t>Increase (decrease) of equity through changes in accounting policies</t>
  </si>
  <si>
    <t>Additions to (disposals of) equity through mergers and business combinations</t>
  </si>
  <si>
    <t>Increase (decrease) of equity by division and sale of other company</t>
  </si>
  <si>
    <t>Increase of capital</t>
  </si>
  <si>
    <t>Decrease of capital</t>
  </si>
  <si>
    <t>Bonus shares</t>
  </si>
  <si>
    <t>Cost related to increase of capital</t>
  </si>
  <si>
    <t>Purchase of treasury shares</t>
  </si>
  <si>
    <t>Sale of own shares</t>
  </si>
  <si>
    <t>Dividend</t>
  </si>
  <si>
    <t>Dividend paid</t>
  </si>
  <si>
    <t>Value adjustments of equity</t>
  </si>
  <si>
    <t>Adjustments of hedging instruments</t>
  </si>
  <si>
    <t>Other adjustments of equity</t>
  </si>
  <si>
    <t>Equity transfers to reserves</t>
  </si>
  <si>
    <t>Profit (loss)</t>
  </si>
  <si>
    <t>Extraordinary dividend paid</t>
  </si>
  <si>
    <t>Dividends from treasury shares</t>
  </si>
  <si>
    <t>Receivables, share capital paid</t>
  </si>
  <si>
    <t>Revaluations</t>
  </si>
  <si>
    <t>Dissolution of previous years revaluations</t>
  </si>
  <si>
    <t>Adjustments of hedging instruments at fair value</t>
  </si>
  <si>
    <t>Adjustments of collaterals by sale of investments</t>
  </si>
  <si>
    <t>Transferred from share premium</t>
  </si>
  <si>
    <t>Transfer to coverage of losses</t>
  </si>
  <si>
    <t>Profit (loss) from group enterprises</t>
  </si>
  <si>
    <t>Profit (loss) from associates</t>
  </si>
  <si>
    <t>Reversed revaluations during reporting period</t>
  </si>
  <si>
    <t>Distributed dividends from group enterprises</t>
  </si>
  <si>
    <t>Distributed dividends from associates</t>
  </si>
  <si>
    <t>Cash payments concerning formation of entity</t>
  </si>
  <si>
    <t>Contribution from group</t>
  </si>
  <si>
    <t>Equity, ending balance</t>
  </si>
  <si>
    <t>Purchase of minority shares</t>
  </si>
  <si>
    <t>Sale of minority shares</t>
  </si>
  <si>
    <t>PP_Erklæringsforpligtelser_straffelov</t>
  </si>
  <si>
    <t>PP_Erklæringsforpligtelser_lovgivning</t>
  </si>
  <si>
    <t>PP_Erklæringsforpligtelser_regnskabsmateriale</t>
  </si>
  <si>
    <t>PP_Erklæringsforpligtelser_andre_forhold</t>
  </si>
  <si>
    <t>Erklæringsforpligtelser i henhold til erklæringsbekendtgørelsen:</t>
  </si>
  <si>
    <t>Reporting responsibilities according to the Danish executive order on approved auditors' reports:</t>
  </si>
  <si>
    <t>Muligheder Y-akse (rækker) - KUN FOR EGENKAPITALOPGØRELSE:</t>
  </si>
  <si>
    <t>Options Y-axis (rows) - ONLY FOR STATEMENT OF CHANGES IN EQUITY:</t>
  </si>
  <si>
    <t>Muligheder X-akse (kolonner) - KUN FOR EGENKAPITALOPGØRELSE:</t>
  </si>
  <si>
    <t>Options X-axis (columns) - ONLY FOR STATEMENT OF CHANGES IN EQUITY:</t>
  </si>
  <si>
    <t>Egenkapitalopgørelse - horisontal:</t>
  </si>
  <si>
    <t>Egenkapitalopgørelse - vertikal:</t>
  </si>
  <si>
    <t>1.0.3.8</t>
  </si>
  <si>
    <t>1.0.3.6</t>
  </si>
  <si>
    <t>1.0.3.7</t>
  </si>
  <si>
    <t>Tilføjet "Revisors MNE-nr." samt "DK ÅRL 20161001" som mulighed i "Taksonomi" i Stamdata-arket</t>
  </si>
  <si>
    <t>Tilføjet eksempel for "Egenkapitalens udvikling" samt muligheder på Y-aksen i egenkapitalopgørelsen. Der er nu også tilføjet Ja/Nej-felter for erklæringsforpligtelser i Stamdata-arket.</t>
  </si>
  <si>
    <t>Der var en fejl hvor feltet for modificeret konklusion ikke skfitede fra revision til f.eks. udvidet gennemgang. Derudover var der en fejl i den betingede formattering hvor celle B26 og B27 ikke skiftede farve fordi der var brugt et semikolon i stedet for et kolon. Slutteligt var vi nødt til at oprette "(Audit)" og "(Extended review")-labels til erklæringsforpligtelserne fordi de engelske labels var identiske på hhv. revision og udvidet gennemgang.
Der er nu også tilføjet eksempel på vertikal egenkapitalopgørelse.</t>
  </si>
  <si>
    <t>1.0.3.9</t>
  </si>
  <si>
    <t>Har rettet farver på generalforsamlingsdato, dato for ledelsens godkendelse samt dato og sted på ledelsespåtegning. Har fjernet formlen hvor dato for ledelsens godkendelse er = generalforsamling</t>
  </si>
  <si>
    <t>Information om vederlag til ledelsesorganer og særlige incitamentsprogrammer</t>
  </si>
  <si>
    <t>Information on remuneration of management categories and special incentive programmes</t>
  </si>
  <si>
    <t>Explanation of deferred income</t>
  </si>
  <si>
    <t>Disclosure of short-term investments</t>
  </si>
  <si>
    <t>Forhøjelse (nedsættelse) af reserverne som følge af anvendelse af sammenlægningsmetode</t>
  </si>
  <si>
    <t>Increase (decrease) of reserves through application of uniting of interests method</t>
  </si>
  <si>
    <t>Forhøjelse (nedsættelse) af finansielle anlægsaktiver som følge af valutakursreguleringer</t>
  </si>
  <si>
    <t>Increase (decrease) of investments through net exchange differences</t>
  </si>
  <si>
    <t>Skat af egenkapitalbevægelser</t>
  </si>
  <si>
    <t>Changes in equity of tax</t>
  </si>
  <si>
    <t>Egenkapitalopgørelse</t>
  </si>
  <si>
    <t>Statement of changes in equity</t>
  </si>
  <si>
    <t>Egenkapitaludvikling</t>
  </si>
  <si>
    <t>Equity development</t>
  </si>
  <si>
    <t>1.0.4.0</t>
  </si>
  <si>
    <t>Fjernet datavalidering fra MNE-nummer da den var kopieret fra CVR-nummer.</t>
  </si>
  <si>
    <t>1.0.4.1</t>
  </si>
  <si>
    <t>1.0.4.2</t>
  </si>
  <si>
    <t>Tilføjet ny datavalidering på MNE-nummer da ERST kræver at det skal være i "mne00000000"-format</t>
  </si>
  <si>
    <t>Farvet MNE-nummer blåt så det fremstår obligatorisk og flyttet det en række op så MNE-nummer kommer først og CPR bagefter</t>
  </si>
  <si>
    <t>DK ÅRL 20171001</t>
  </si>
  <si>
    <t>Grundlag for konklusion (udvidet gennemgang)</t>
  </si>
  <si>
    <t>Basis for conclusion (Extended review)</t>
  </si>
  <si>
    <t>Væsentlig usikkerhed vedr. fortsat drift (udvidet gennemgang)</t>
  </si>
  <si>
    <t>Material uncertainty concerning going concern (extented review)</t>
  </si>
  <si>
    <t>Fremhævelse af forhold vedrørende reviewet</t>
  </si>
  <si>
    <t>Other matter (review)</t>
  </si>
  <si>
    <t>Link til beretning om betalinger til myndigheder</t>
  </si>
  <si>
    <t>Link to report on payments to authorities</t>
  </si>
  <si>
    <t>PP_Link_beretning_om_betalinger_til_myndigheder</t>
  </si>
  <si>
    <t>1.0.4.3</t>
  </si>
  <si>
    <t>Tilføjet "DK ÅRL 20171001" som mulighed til taksonomi. Tiløjet muligheder for modificeret konklusion til review. Tilføjet link til beretning om betalinger til myndigheder</t>
  </si>
  <si>
    <t>Anvendt regnskabspraksis for offentlige tilskud</t>
  </si>
  <si>
    <t>Description of public grants</t>
  </si>
  <si>
    <t>Anvendt regnskabspraksis for ændring i lagre af færdigvarer og varer under fremstilling</t>
  </si>
  <si>
    <t>Description of change in inventories of finished goods, work in progress and goods for resale</t>
  </si>
  <si>
    <t>Anvendt regnskabspraksis for arbejde udført for egen regning og opført under aktiver</t>
  </si>
  <si>
    <t>Description of own work capitalised</t>
  </si>
  <si>
    <t>Anvendt regnskabspraksis for omkostninger til råvarer og hjælpematerialer</t>
  </si>
  <si>
    <t>Description of raw materials and consumables used</t>
  </si>
  <si>
    <t>Anvendt regnskabspraksis for nedskrivning af omsætningsaktiver, som overstiger normale nedskrivninger</t>
  </si>
  <si>
    <t>Description of writedowns of current assets, that exceed normal writedowns</t>
  </si>
  <si>
    <t>Anvendt regnskabspraksis for nedskrivning af finansielle aktiver</t>
  </si>
  <si>
    <t>Description of impairment of financial assets</t>
  </si>
  <si>
    <t>Anvendt regnskabspraksis for andre skatter</t>
  </si>
  <si>
    <t>Description of other tax expenses</t>
  </si>
  <si>
    <t>Anvendt regnskabspraksis for indtægter af andre kapitalandele, værdipapirer og tilgodehavender, der er anlægsaktiver</t>
  </si>
  <si>
    <t>Description of income from other investments and receivables that are fixed assets</t>
  </si>
  <si>
    <t>Conclusion on reviewed financial statements</t>
  </si>
  <si>
    <t>PP_Link_redegørelse_for_god_fondsledelse</t>
  </si>
  <si>
    <t>Link til redegørelse for god fondsledelse</t>
  </si>
  <si>
    <t>Link to statement of good management concerning foundation</t>
  </si>
  <si>
    <t>1.0.4.4</t>
  </si>
  <si>
    <t>PP_Link_redegørelse_for_fondens_uddelingspolitik</t>
  </si>
  <si>
    <t>Link til redegørelse for fondens uddelingspolitik</t>
  </si>
  <si>
    <t>Link to statement of the foundation's distribution policy</t>
  </si>
  <si>
    <t>Tilføjet "Link til redegørelse for god fondsledelse" og "Link til redegørelse for fondens uddelingspolitik" i Stamdata</t>
  </si>
  <si>
    <t>Other non-assurance reports</t>
  </si>
  <si>
    <t>Konklusion:</t>
  </si>
  <si>
    <t>Opinion:</t>
  </si>
  <si>
    <t>UDFYLDES HVIS INFORMATIONEN FINDES I ÅRSRAPPORT</t>
  </si>
  <si>
    <t>FILL OUT IF INFORMATION IS IN ANNUAL REPORT</t>
  </si>
  <si>
    <t>1.0.4.5</t>
  </si>
  <si>
    <t>Rettet diverse kosmetisk vedr. obligatoriske/frivillige felter. Rettet "frivillig" til "udfyldes hvis informationen findes i årsrapport". Rettet småfejl i betinget formatering ved review</t>
  </si>
  <si>
    <t>Egenkapitalens udvikling - vertikal</t>
  </si>
  <si>
    <t>Egenkapitalens udvikling - horisontal:</t>
  </si>
  <si>
    <t>ParsePort stamdata, version 1.0.5.0</t>
  </si>
  <si>
    <t>ParsePort general data, version 1.0.5.0</t>
  </si>
  <si>
    <t>DK ÅRL 20201001</t>
  </si>
  <si>
    <t>DK ÅRL 20191001</t>
  </si>
  <si>
    <t>PP_Regnskabsaflæggende_LEI_kode</t>
  </si>
  <si>
    <t>Regnskabsaflæggende virksomheds LEI-kode</t>
  </si>
  <si>
    <t>Legal Entity Identifier [LEI] of reporting entity</t>
  </si>
  <si>
    <t>PP_Bankens_LEI_kode</t>
  </si>
  <si>
    <t>Bankens LEI-kode</t>
  </si>
  <si>
    <t>Legal Entity Identifier [LEI] of financial institution</t>
  </si>
  <si>
    <t>PP_Advokatens_LEI_kode</t>
  </si>
  <si>
    <t>Advokatens LEI-kode</t>
  </si>
  <si>
    <t>Legal Entity Identifier [LEI] of law firm</t>
  </si>
  <si>
    <t>PP_Revisionsvirksomhedens_LEI_kode</t>
  </si>
  <si>
    <t>Revisionsvirksomhedens LEI-kode 1</t>
  </si>
  <si>
    <t>Legal Entity Identifier [LEI] of audit firm 2</t>
  </si>
  <si>
    <t>PP_Revisionsvirksomhedens_LEI_kode_2</t>
  </si>
  <si>
    <t>Revisionsvirksomhedens LEI-kode 2</t>
  </si>
  <si>
    <t>PP_Systemværktøj</t>
  </si>
  <si>
    <t>Systemværktøj til udarbejdelse af XBRL-instansen</t>
  </si>
  <si>
    <t>Tool for preparing the XBRL-instance document</t>
  </si>
  <si>
    <t>ParsePort XBRL Converter</t>
  </si>
  <si>
    <t>PP_Øvrig_erklæring_1_LEI_kode</t>
  </si>
  <si>
    <t>Øvrig erklæring 1, LEI-kode</t>
  </si>
  <si>
    <t>Legal Entity Identifier [LEI] of performer of other statement 1</t>
  </si>
  <si>
    <t>PP_Øvrig_erklæring_2_LEI_kode</t>
  </si>
  <si>
    <t>Øvrig erklæring 2, LEI-kode</t>
  </si>
  <si>
    <t>Legal Entity Identifier [LEI] of performer of other statement 2</t>
  </si>
  <si>
    <t>PP_Link_mangfoldighed</t>
  </si>
  <si>
    <t>Link til redegørelse for politikker om mangfoldighed</t>
  </si>
  <si>
    <t>Link to statement of diversity policies</t>
  </si>
  <si>
    <t>Indsendende virksomheds LEI-kode</t>
  </si>
  <si>
    <t>Legal Entity Identifier [LEI] of submitting enterprise</t>
  </si>
  <si>
    <t>PP_Link_dataetik</t>
  </si>
  <si>
    <t>Link til redegørelse for virksomhedens politik for dataetik</t>
  </si>
  <si>
    <t>Link to statement of policy for data ethics</t>
  </si>
  <si>
    <t>Kapitalforhøjelse ved gældskonvertering</t>
  </si>
  <si>
    <t>Increase of capital by conversion of debt</t>
  </si>
  <si>
    <t>Resultat i kapitalinteresser</t>
  </si>
  <si>
    <t>Profit (loss) from participating interests</t>
  </si>
  <si>
    <t>Udloddet udbytte fra kapitalinteresser</t>
  </si>
  <si>
    <t>Distributed dividends from participating interests</t>
  </si>
  <si>
    <t>Reserve for dagsværdiregulering af valutakursgevinster (Tab)</t>
  </si>
  <si>
    <t>Reserve for current value adjustments of currency gains</t>
  </si>
  <si>
    <t>Reserve for dagsværdi af sikring</t>
  </si>
  <si>
    <t>Reserve for current value of hedging</t>
  </si>
  <si>
    <t>Egenkapital, som kan henføres til modervirksomheden</t>
  </si>
  <si>
    <t>Equity attributable to parent</t>
  </si>
  <si>
    <t>Beskrivelse af virksomhedens påvirkning af det eksterne miljø og foranstaltninger til forebyggelse, reduktion eller afhjælpning af skader</t>
  </si>
  <si>
    <t>Description of impact on external environment and measures of preventing, reducing or mitigating damage</t>
  </si>
  <si>
    <t>Generalforsamlingsdato eller dato for godkendelse på årsregnskabsmøde</t>
  </si>
  <si>
    <t>Date of general meeting or date of approval on annual report meeting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</si>
</sst>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dd/mm/yy;@"/>
    <numFmt numFmtId="175" formatCode="[$-406]d\.\ mmmm\ yyyy"/>
    <numFmt numFmtId="176" formatCode="[=0]&quot;Nej&quot;;[=1]&quot;Ja&quot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ms Rmn"/>
      <family val="0"/>
    </font>
    <font>
      <u val="single"/>
      <sz val="11"/>
      <color indexed="12"/>
      <name val="Calibri"/>
      <family val="2"/>
    </font>
    <font>
      <sz val="12"/>
      <name val="Tms Rmn"/>
      <family val="0"/>
    </font>
    <font>
      <sz val="10"/>
      <name val="Times New Roman"/>
      <family val="1"/>
    </font>
    <font>
      <sz val="11"/>
      <name val="CG Times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b/>
      <u val="single"/>
      <sz val="11"/>
      <name val="Calibri"/>
      <family val="2"/>
    </font>
    <font>
      <b/>
      <u val="single"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b/>
      <u val="single"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53" fillId="0" borderId="0" xfId="0" applyFont="1" applyAlignment="1">
      <alignment/>
    </xf>
    <xf numFmtId="3" fontId="5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52" fillId="0" borderId="0" xfId="0" applyFont="1" applyAlignment="1" quotePrefix="1">
      <alignment vertical="top" wrapText="1"/>
    </xf>
    <xf numFmtId="0" fontId="52" fillId="0" borderId="0" xfId="0" applyFont="1" applyAlignment="1">
      <alignment vertical="top"/>
    </xf>
    <xf numFmtId="14" fontId="52" fillId="0" borderId="0" xfId="0" applyNumberFormat="1" applyFont="1" applyAlignment="1">
      <alignment vertical="top"/>
    </xf>
    <xf numFmtId="0" fontId="52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55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48" fillId="0" borderId="0" xfId="59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top"/>
    </xf>
    <xf numFmtId="0" fontId="8" fillId="33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8" fillId="33" borderId="0" xfId="0" applyNumberFormat="1" applyFont="1" applyFill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NumberFormat="1" applyFont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 horizontal="left" indent="2"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left" vertical="top" indent="2"/>
    </xf>
    <xf numFmtId="3" fontId="8" fillId="0" borderId="0" xfId="0" applyNumberFormat="1" applyFont="1" applyAlignment="1">
      <alignment horizontal="left" vertical="top" indent="4"/>
    </xf>
    <xf numFmtId="0" fontId="8" fillId="0" borderId="0" xfId="0" applyFont="1" applyAlignment="1">
      <alignment horizontal="left" indent="4"/>
    </xf>
    <xf numFmtId="3" fontId="8" fillId="0" borderId="0" xfId="0" applyNumberFormat="1" applyFont="1" applyAlignment="1">
      <alignment horizontal="left" vertical="top" indent="6"/>
    </xf>
    <xf numFmtId="0" fontId="52" fillId="0" borderId="0" xfId="0" applyFont="1" applyAlignment="1" applyProtection="1">
      <alignment horizontal="left" indent="2"/>
      <protection hidden="1"/>
    </xf>
    <xf numFmtId="3" fontId="52" fillId="0" borderId="0" xfId="0" applyNumberFormat="1" applyFont="1" applyAlignment="1" applyProtection="1">
      <alignment vertical="top"/>
      <protection hidden="1"/>
    </xf>
    <xf numFmtId="3" fontId="52" fillId="0" borderId="0" xfId="0" applyNumberFormat="1" applyFont="1" applyAlignment="1" applyProtection="1">
      <alignment horizontal="left" vertical="top" indent="2"/>
      <protection hidden="1"/>
    </xf>
    <xf numFmtId="3" fontId="52" fillId="0" borderId="0" xfId="0" applyNumberFormat="1" applyFont="1" applyAlignment="1" applyProtection="1">
      <alignment horizontal="left" vertical="top" indent="4"/>
      <protection hidden="1"/>
    </xf>
    <xf numFmtId="0" fontId="52" fillId="0" borderId="0" xfId="0" applyFont="1" applyAlignment="1" applyProtection="1">
      <alignment horizontal="left" indent="4"/>
      <protection hidden="1"/>
    </xf>
    <xf numFmtId="3" fontId="52" fillId="0" borderId="0" xfId="0" applyNumberFormat="1" applyFont="1" applyAlignment="1" applyProtection="1">
      <alignment horizontal="left" vertical="top" indent="6"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0" applyFont="1" applyAlignment="1" applyProtection="1">
      <alignment/>
      <protection hidden="1"/>
    </xf>
    <xf numFmtId="174" fontId="30" fillId="0" borderId="0" xfId="0" applyNumberFormat="1" applyFont="1" applyAlignment="1" applyProtection="1">
      <alignment/>
      <protection hidden="1"/>
    </xf>
    <xf numFmtId="174" fontId="52" fillId="0" borderId="0" xfId="0" applyNumberFormat="1" applyFont="1" applyAlignment="1" applyProtection="1">
      <alignment/>
      <protection hidden="1"/>
    </xf>
    <xf numFmtId="3" fontId="52" fillId="0" borderId="0" xfId="0" applyNumberFormat="1" applyFont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vertical="top"/>
      <protection hidden="1"/>
    </xf>
    <xf numFmtId="3" fontId="0" fillId="0" borderId="0" xfId="0" applyNumberFormat="1" applyAlignment="1" applyProtection="1">
      <alignment vertical="top"/>
      <protection hidden="1"/>
    </xf>
    <xf numFmtId="3" fontId="56" fillId="0" borderId="0" xfId="0" applyNumberFormat="1" applyFont="1" applyAlignment="1" applyProtection="1">
      <alignment/>
      <protection hidden="1"/>
    </xf>
    <xf numFmtId="0" fontId="56" fillId="0" borderId="0" xfId="0" applyNumberFormat="1" applyFont="1" applyAlignment="1" applyProtection="1">
      <alignment/>
      <protection hidden="1"/>
    </xf>
    <xf numFmtId="0" fontId="0" fillId="0" borderId="0" xfId="0" applyNumberFormat="1" applyBorder="1" applyAlignment="1" applyProtection="1">
      <alignment vertical="top"/>
      <protection hidden="1"/>
    </xf>
    <xf numFmtId="0" fontId="0" fillId="0" borderId="0" xfId="0" applyNumberFormat="1" applyFont="1" applyBorder="1" applyAlignment="1" applyProtection="1">
      <alignment horizontal="center" vertical="top"/>
      <protection hidden="1"/>
    </xf>
    <xf numFmtId="3" fontId="9" fillId="0" borderId="0" xfId="0" applyNumberFormat="1" applyFont="1" applyAlignment="1" applyProtection="1">
      <alignment vertical="top"/>
      <protection hidden="1"/>
    </xf>
    <xf numFmtId="3" fontId="0" fillId="0" borderId="0" xfId="0" applyNumberFormat="1" applyBorder="1" applyAlignment="1" applyProtection="1">
      <alignment vertical="top"/>
      <protection hidden="1"/>
    </xf>
    <xf numFmtId="3" fontId="0" fillId="0" borderId="0" xfId="0" applyNumberFormat="1" applyFont="1" applyBorder="1" applyAlignment="1" applyProtection="1">
      <alignment horizontal="right" vertical="top"/>
      <protection hidden="1"/>
    </xf>
    <xf numFmtId="3" fontId="0" fillId="0" borderId="0" xfId="0" applyNumberFormat="1" applyBorder="1" applyAlignment="1" applyProtection="1">
      <alignment horizontal="right" vertical="top"/>
      <protection hidden="1"/>
    </xf>
    <xf numFmtId="3" fontId="2" fillId="0" borderId="0" xfId="0" applyNumberFormat="1" applyFont="1" applyBorder="1" applyAlignment="1" applyProtection="1">
      <alignment vertical="top"/>
      <protection hidden="1"/>
    </xf>
    <xf numFmtId="0" fontId="2" fillId="0" borderId="0" xfId="0" applyNumberFormat="1" applyFont="1" applyBorder="1" applyAlignment="1" applyProtection="1">
      <alignment vertical="top"/>
      <protection hidden="1"/>
    </xf>
    <xf numFmtId="0" fontId="8" fillId="0" borderId="0" xfId="0" applyNumberFormat="1" applyFont="1" applyAlignment="1" applyProtection="1">
      <alignment horizontal="left" vertical="top"/>
      <protection hidden="1"/>
    </xf>
    <xf numFmtId="0" fontId="8" fillId="0" borderId="0" xfId="0" applyNumberFormat="1" applyFont="1" applyBorder="1" applyAlignment="1" applyProtection="1">
      <alignment horizontal="left" vertical="top"/>
      <protection hidden="1"/>
    </xf>
    <xf numFmtId="3" fontId="8" fillId="0" borderId="0" xfId="0" applyNumberFormat="1" applyFont="1" applyBorder="1" applyAlignment="1" applyProtection="1">
      <alignment horizontal="left" vertical="top"/>
      <protection hidden="1"/>
    </xf>
    <xf numFmtId="3" fontId="32" fillId="0" borderId="0" xfId="0" applyNumberFormat="1" applyFont="1" applyBorder="1" applyAlignment="1" applyProtection="1">
      <alignment horizontal="left" vertical="top"/>
      <protection hidden="1"/>
    </xf>
    <xf numFmtId="0" fontId="8" fillId="0" borderId="0" xfId="0" applyNumberFormat="1" applyFont="1" applyBorder="1" applyAlignment="1" applyProtection="1">
      <alignment horizontal="left" vertical="top"/>
      <protection hidden="1"/>
    </xf>
    <xf numFmtId="3" fontId="8" fillId="0" borderId="0" xfId="0" applyNumberFormat="1" applyFont="1" applyBorder="1" applyAlignment="1" applyProtection="1">
      <alignment horizontal="left" vertical="top"/>
      <protection hidden="1"/>
    </xf>
    <xf numFmtId="3" fontId="8" fillId="0" borderId="0" xfId="0" applyNumberFormat="1" applyFont="1" applyBorder="1" applyAlignment="1" applyProtection="1">
      <alignment horizontal="left" vertical="top" indent="2"/>
      <protection hidden="1"/>
    </xf>
    <xf numFmtId="0" fontId="8" fillId="0" borderId="0" xfId="0" applyNumberFormat="1" applyFont="1" applyBorder="1" applyAlignment="1" applyProtection="1">
      <alignment horizontal="left" vertical="top" indent="2"/>
      <protection hidden="1"/>
    </xf>
    <xf numFmtId="3" fontId="8" fillId="0" borderId="0" xfId="0" applyNumberFormat="1" applyFont="1" applyBorder="1" applyAlignment="1" applyProtection="1">
      <alignment horizontal="left" vertical="top" indent="2"/>
      <protection hidden="1"/>
    </xf>
    <xf numFmtId="0" fontId="8" fillId="0" borderId="0" xfId="0" applyNumberFormat="1" applyFont="1" applyBorder="1" applyAlignment="1" applyProtection="1">
      <alignment horizontal="left" vertical="top" indent="2"/>
      <protection hidden="1"/>
    </xf>
    <xf numFmtId="3" fontId="8" fillId="0" borderId="0" xfId="0" applyNumberFormat="1" applyFont="1" applyBorder="1" applyAlignment="1" applyProtection="1">
      <alignment horizontal="left" vertical="top" indent="4"/>
      <protection hidden="1"/>
    </xf>
    <xf numFmtId="0" fontId="8" fillId="0" borderId="0" xfId="0" applyNumberFormat="1" applyFont="1" applyBorder="1" applyAlignment="1" applyProtection="1">
      <alignment horizontal="left" vertical="top" indent="4"/>
      <protection hidden="1"/>
    </xf>
    <xf numFmtId="3" fontId="8" fillId="0" borderId="0" xfId="0" applyNumberFormat="1" applyFont="1" applyBorder="1" applyAlignment="1" applyProtection="1">
      <alignment horizontal="left" vertical="top" indent="4"/>
      <protection hidden="1"/>
    </xf>
    <xf numFmtId="0" fontId="8" fillId="0" borderId="0" xfId="0" applyNumberFormat="1" applyFont="1" applyBorder="1" applyAlignment="1" applyProtection="1">
      <alignment horizontal="left" vertical="top" indent="4"/>
      <protection hidden="1"/>
    </xf>
    <xf numFmtId="0" fontId="10" fillId="0" borderId="0" xfId="0" applyNumberFormat="1" applyFont="1" applyBorder="1" applyAlignment="1" applyProtection="1">
      <alignment horizontal="left" vertical="top"/>
      <protection hidden="1"/>
    </xf>
    <xf numFmtId="0" fontId="11" fillId="0" borderId="0" xfId="0" applyNumberFormat="1" applyFont="1" applyBorder="1" applyAlignment="1" applyProtection="1">
      <alignment horizontal="left" vertical="top"/>
      <protection hidden="1"/>
    </xf>
    <xf numFmtId="3" fontId="8" fillId="0" borderId="0" xfId="0" applyNumberFormat="1" applyFont="1" applyFill="1" applyBorder="1" applyAlignment="1" applyProtection="1" quotePrefix="1">
      <alignment horizontal="left" vertical="top"/>
      <protection hidden="1"/>
    </xf>
    <xf numFmtId="3" fontId="8" fillId="0" borderId="0" xfId="0" applyNumberFormat="1" applyFont="1" applyFill="1" applyBorder="1" applyAlignment="1" applyProtection="1">
      <alignment horizontal="left" vertical="top"/>
      <protection hidden="1"/>
    </xf>
    <xf numFmtId="3" fontId="8" fillId="0" borderId="0" xfId="0" applyNumberFormat="1" applyFont="1" applyFill="1" applyBorder="1" applyAlignment="1" applyProtection="1" quotePrefix="1">
      <alignment horizontal="left" vertical="top" indent="2"/>
      <protection hidden="1"/>
    </xf>
    <xf numFmtId="3" fontId="8" fillId="0" borderId="0" xfId="0" applyNumberFormat="1" applyFont="1" applyFill="1" applyBorder="1" applyAlignment="1" applyProtection="1">
      <alignment horizontal="left" vertical="top" indent="2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3" fontId="0" fillId="0" borderId="0" xfId="0" applyNumberFormat="1" applyBorder="1" applyAlignment="1" applyProtection="1">
      <alignment horizontal="left" vertical="top"/>
      <protection hidden="1"/>
    </xf>
    <xf numFmtId="0" fontId="0" fillId="0" borderId="0" xfId="0" applyNumberForma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left" vertical="top"/>
      <protection hidden="1"/>
    </xf>
    <xf numFmtId="3" fontId="32" fillId="0" borderId="0" xfId="0" applyNumberFormat="1" applyFont="1" applyFill="1" applyBorder="1" applyAlignment="1" applyProtection="1">
      <alignment horizontal="center" vertical="top"/>
      <protection hidden="1"/>
    </xf>
    <xf numFmtId="3" fontId="32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wrapText="1"/>
    </xf>
    <xf numFmtId="3" fontId="9" fillId="0" borderId="0" xfId="0" applyNumberFormat="1" applyFont="1" applyAlignment="1" applyProtection="1" quotePrefix="1">
      <alignment vertical="top"/>
      <protection hidden="1"/>
    </xf>
    <xf numFmtId="3" fontId="54" fillId="0" borderId="0" xfId="0" applyNumberFormat="1" applyFont="1" applyAlignment="1" applyProtection="1">
      <alignment vertical="top"/>
      <protection hidden="1"/>
    </xf>
    <xf numFmtId="3" fontId="0" fillId="0" borderId="0" xfId="0" applyNumberFormat="1" applyFill="1" applyAlignment="1" applyProtection="1">
      <alignment vertical="top"/>
      <protection hidden="1"/>
    </xf>
    <xf numFmtId="0" fontId="0" fillId="0" borderId="0" xfId="0" applyNumberFormat="1" applyFill="1" applyAlignment="1" applyProtection="1">
      <alignment vertical="top"/>
      <protection hidden="1"/>
    </xf>
    <xf numFmtId="3" fontId="0" fillId="0" borderId="0" xfId="0" applyNumberForma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3" fontId="57" fillId="0" borderId="0" xfId="0" applyNumberFormat="1" applyFont="1" applyAlignment="1" applyProtection="1">
      <alignment vertical="top"/>
      <protection hidden="1"/>
    </xf>
    <xf numFmtId="3" fontId="57" fillId="0" borderId="0" xfId="0" applyNumberFormat="1" applyFont="1" applyFill="1" applyAlignment="1" applyProtection="1">
      <alignment vertical="top"/>
      <protection hidden="1"/>
    </xf>
    <xf numFmtId="3" fontId="0" fillId="36" borderId="0" xfId="0" applyNumberFormat="1" applyFont="1" applyFill="1" applyBorder="1" applyAlignment="1" applyProtection="1" quotePrefix="1">
      <alignment horizontal="center" vertical="top"/>
      <protection hidden="1"/>
    </xf>
    <xf numFmtId="0" fontId="0" fillId="36" borderId="0" xfId="0" applyNumberFormat="1" applyFill="1" applyAlignment="1" applyProtection="1">
      <alignment vertical="top"/>
      <protection hidden="1"/>
    </xf>
    <xf numFmtId="0" fontId="51" fillId="36" borderId="11" xfId="0" applyNumberFormat="1" applyFont="1" applyFill="1" applyBorder="1" applyAlignment="1" applyProtection="1">
      <alignment vertical="top" wrapText="1"/>
      <protection hidden="1"/>
    </xf>
    <xf numFmtId="3" fontId="51" fillId="36" borderId="11" xfId="0" applyNumberFormat="1" applyFont="1" applyFill="1" applyBorder="1" applyAlignment="1" applyProtection="1" quotePrefix="1">
      <alignment horizontal="center" vertical="top" wrapText="1"/>
      <protection hidden="1"/>
    </xf>
    <xf numFmtId="3" fontId="0" fillId="36" borderId="0" xfId="0" applyNumberFormat="1" applyFill="1" applyAlignment="1" applyProtection="1">
      <alignment vertical="top"/>
      <protection hidden="1"/>
    </xf>
    <xf numFmtId="3" fontId="0" fillId="36" borderId="0" xfId="0" applyNumberFormat="1" applyFill="1" applyBorder="1" applyAlignment="1" applyProtection="1">
      <alignment horizontal="center" vertical="top"/>
      <protection hidden="1"/>
    </xf>
    <xf numFmtId="0" fontId="0" fillId="36" borderId="0" xfId="0" applyNumberFormat="1" applyFill="1" applyBorder="1" applyAlignment="1" applyProtection="1">
      <alignment vertical="top"/>
      <protection hidden="1"/>
    </xf>
    <xf numFmtId="0" fontId="0" fillId="36" borderId="0" xfId="0" applyNumberFormat="1" applyFont="1" applyFill="1" applyBorder="1" applyAlignment="1" applyProtection="1">
      <alignment horizontal="center" vertical="top"/>
      <protection hidden="1"/>
    </xf>
    <xf numFmtId="3" fontId="0" fillId="36" borderId="0" xfId="0" applyNumberFormat="1" applyFill="1" applyBorder="1" applyAlignment="1" applyProtection="1">
      <alignment vertical="top"/>
      <protection hidden="1"/>
    </xf>
    <xf numFmtId="3" fontId="0" fillId="36" borderId="0" xfId="0" applyNumberFormat="1" applyFont="1" applyFill="1" applyBorder="1" applyAlignment="1" applyProtection="1">
      <alignment horizontal="right" vertical="top"/>
      <protection hidden="1"/>
    </xf>
    <xf numFmtId="3" fontId="0" fillId="36" borderId="0" xfId="0" applyNumberFormat="1" applyFill="1" applyBorder="1" applyAlignment="1" applyProtection="1">
      <alignment horizontal="right" vertical="top"/>
      <protection hidden="1"/>
    </xf>
    <xf numFmtId="3" fontId="51" fillId="36" borderId="0" xfId="0" applyNumberFormat="1" applyFont="1" applyFill="1" applyBorder="1" applyAlignment="1" applyProtection="1">
      <alignment vertical="top"/>
      <protection hidden="1"/>
    </xf>
    <xf numFmtId="0" fontId="51" fillId="36" borderId="0" xfId="0" applyNumberFormat="1" applyFont="1" applyFill="1" applyBorder="1" applyAlignment="1" applyProtection="1">
      <alignment vertical="top"/>
      <protection hidden="1"/>
    </xf>
    <xf numFmtId="3" fontId="51" fillId="36" borderId="0" xfId="0" applyNumberFormat="1" applyFont="1" applyFill="1" applyBorder="1" applyAlignment="1" applyProtection="1">
      <alignment horizontal="right" vertical="top"/>
      <protection hidden="1"/>
    </xf>
    <xf numFmtId="0" fontId="54" fillId="36" borderId="0" xfId="0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34" borderId="12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1" fillId="36" borderId="11" xfId="0" applyNumberFormat="1" applyFont="1" applyFill="1" applyBorder="1" applyAlignment="1" applyProtection="1">
      <alignment vertical="top"/>
      <protection hidden="1"/>
    </xf>
    <xf numFmtId="3" fontId="51" fillId="36" borderId="11" xfId="0" applyNumberFormat="1" applyFont="1" applyFill="1" applyBorder="1" applyAlignment="1" applyProtection="1" quotePrefix="1">
      <alignment horizontal="center" vertical="top"/>
      <protection hidden="1"/>
    </xf>
    <xf numFmtId="49" fontId="4" fillId="34" borderId="0" xfId="54" applyNumberFormat="1" applyFont="1" applyFill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7" borderId="0" xfId="0" applyNumberFormat="1" applyFill="1" applyAlignment="1" applyProtection="1">
      <alignment/>
      <protection/>
    </xf>
    <xf numFmtId="49" fontId="0" fillId="37" borderId="0" xfId="0" applyNumberFormat="1" applyFill="1" applyAlignment="1" applyProtection="1">
      <alignment/>
      <protection locked="0"/>
    </xf>
    <xf numFmtId="49" fontId="4" fillId="37" borderId="0" xfId="54" applyNumberFormat="1" applyFont="1" applyFill="1" applyAlignment="1" applyProtection="1">
      <alignment/>
      <protection locked="0"/>
    </xf>
    <xf numFmtId="174" fontId="0" fillId="38" borderId="0" xfId="0" applyNumberFormat="1" applyFont="1" applyFill="1" applyAlignment="1" applyProtection="1">
      <alignment/>
      <protection locked="0"/>
    </xf>
    <xf numFmtId="0" fontId="0" fillId="38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176" fontId="0" fillId="33" borderId="0" xfId="0" applyNumberFormat="1" applyFill="1" applyAlignment="1" applyProtection="1">
      <alignment/>
      <protection locked="0"/>
    </xf>
    <xf numFmtId="49" fontId="0" fillId="38" borderId="0" xfId="0" applyNumberFormat="1" applyFill="1" applyAlignment="1" applyProtection="1" quotePrefix="1">
      <alignment/>
      <protection locked="0"/>
    </xf>
    <xf numFmtId="49" fontId="0" fillId="38" borderId="0" xfId="0" applyNumberFormat="1" applyFill="1" applyAlignment="1" applyProtection="1">
      <alignment/>
      <protection locked="0"/>
    </xf>
    <xf numFmtId="174" fontId="0" fillId="33" borderId="0" xfId="0" applyNumberFormat="1" applyFont="1" applyFill="1" applyAlignment="1" applyProtection="1">
      <alignment/>
      <protection locked="0"/>
    </xf>
    <xf numFmtId="1" fontId="0" fillId="38" borderId="0" xfId="0" applyNumberFormat="1" applyFont="1" applyFill="1" applyAlignment="1" applyProtection="1">
      <alignment/>
      <protection locked="0"/>
    </xf>
    <xf numFmtId="174" fontId="0" fillId="35" borderId="0" xfId="0" applyNumberFormat="1" applyFont="1" applyFill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49" fontId="2" fillId="33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5" borderId="16" xfId="0" applyNumberFormat="1" applyFont="1" applyFill="1" applyBorder="1" applyAlignment="1">
      <alignment/>
    </xf>
    <xf numFmtId="49" fontId="2" fillId="35" borderId="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8" xfId="0" applyNumberFormat="1" applyFont="1" applyFill="1" applyBorder="1" applyAlignment="1">
      <alignment/>
    </xf>
    <xf numFmtId="174" fontId="0" fillId="38" borderId="0" xfId="0" applyNumberFormat="1" applyFill="1" applyAlignment="1" applyProtection="1">
      <alignment/>
      <protection locked="0"/>
    </xf>
    <xf numFmtId="0" fontId="51" fillId="0" borderId="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0" xfId="0" applyNumberFormat="1" applyFont="1" applyAlignment="1">
      <alignment horizontal="center"/>
    </xf>
    <xf numFmtId="49" fontId="0" fillId="33" borderId="0" xfId="0" applyNumberFormat="1" applyFont="1" applyFill="1" applyAlignment="1" applyProtection="1">
      <alignment/>
      <protection locked="0"/>
    </xf>
    <xf numFmtId="49" fontId="0" fillId="35" borderId="0" xfId="0" applyNumberFormat="1" applyFill="1" applyAlignment="1" applyProtection="1">
      <alignment/>
      <protection locked="0"/>
    </xf>
    <xf numFmtId="49" fontId="1" fillId="35" borderId="0" xfId="0" applyNumberFormat="1" applyFont="1" applyFill="1" applyBorder="1" applyAlignment="1" applyProtection="1">
      <alignment/>
      <protection locked="0"/>
    </xf>
    <xf numFmtId="49" fontId="1" fillId="35" borderId="0" xfId="0" applyNumberFormat="1" applyFont="1" applyFill="1" applyBorder="1" applyAlignment="1" applyProtection="1">
      <alignment/>
      <protection/>
    </xf>
    <xf numFmtId="174" fontId="0" fillId="34" borderId="0" xfId="0" applyNumberFormat="1" applyFont="1" applyFill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49" fontId="0" fillId="34" borderId="0" xfId="0" applyNumberFormat="1" applyFill="1" applyAlignment="1" applyProtection="1" quotePrefix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1" fillId="40" borderId="0" xfId="0" applyFont="1" applyFill="1" applyAlignment="1">
      <alignment/>
    </xf>
    <xf numFmtId="0" fontId="0" fillId="40" borderId="0" xfId="0" applyFill="1" applyAlignment="1">
      <alignment horizontal="left" wrapText="1" indent="2"/>
    </xf>
    <xf numFmtId="0" fontId="51" fillId="4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40" borderId="0" xfId="0" applyFill="1" applyAlignment="1">
      <alignment horizontal="left" indent="2"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Udefineret" xfId="66"/>
    <cellStyle name="Warning Text" xfId="67"/>
  </cellStyles>
  <dxfs count="17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outlinePr summaryBelow="0" summaryRight="0"/>
  </sheetPr>
  <dimension ref="A1:O3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outlineLevelCol="1"/>
  <cols>
    <col min="1" max="1" width="50.28125" style="31" bestFit="1" customWidth="1"/>
    <col min="2" max="3" width="96.00390625" style="53" customWidth="1"/>
    <col min="4" max="6" width="18.8515625" style="53" customWidth="1"/>
    <col min="7" max="7" width="18.8515625" style="53" customWidth="1" collapsed="1"/>
    <col min="8" max="8" width="18.8515625" style="13" hidden="1" customWidth="1" outlineLevel="1"/>
    <col min="9" max="10" width="13.28125" style="13" hidden="1" customWidth="1" outlineLevel="1"/>
    <col min="11" max="12" width="75.7109375" style="13" hidden="1" customWidth="1" outlineLevel="1"/>
    <col min="13" max="15" width="5.7109375" style="13" hidden="1" customWidth="1" outlineLevel="1"/>
    <col min="16" max="16384" width="9.140625" style="31" customWidth="1"/>
  </cols>
  <sheetData>
    <row r="1" spans="1:10" ht="15" hidden="1">
      <c r="A1" s="52"/>
      <c r="I1" s="13" t="s">
        <v>3177</v>
      </c>
      <c r="J1" s="13" t="s">
        <v>3178</v>
      </c>
    </row>
    <row r="2" ht="15">
      <c r="A2" s="1" t="s">
        <v>0</v>
      </c>
    </row>
    <row r="3" spans="1:10" ht="15">
      <c r="A3" s="1"/>
      <c r="B3" s="53" t="str">
        <f>"/"&amp;LOOKUP(Stamdata!PP_Language,$I$1:$J$1,$I3:$J3)&amp;IF(OR(Stamdata!PP_Koncern="Ja",Stamdata!PP_Koncern="Yes"),LOOKUP(Stamdata!PP_Language,{"DA";"EN"},{" konsolideret";" consolidated"}),"")&amp;"{x}"</f>
        <v>/Ledelsespåtegning{x}</v>
      </c>
      <c r="C3" s="53" t="str">
        <f>"//"&amp;LOOKUP(Stamdata!PP_Language,$I$1:$J$1,$I3:$J3)&amp;IF(OR(Stamdata!PP_Koncern="Ja",Stamdata!PP_Koncern="Yes"),LOOKUP(Stamdata!PP_Language,{"DA";"EN"},{" konsolideret";" consolidated"}),"")&amp;"{y}"</f>
        <v>//Ledelsespåtegning{y}</v>
      </c>
      <c r="H3" s="54"/>
      <c r="I3" s="13" t="s">
        <v>3356</v>
      </c>
      <c r="J3" s="13" t="s">
        <v>3357</v>
      </c>
    </row>
    <row r="4" spans="1:15" s="34" customFormat="1" ht="15">
      <c r="A4" s="1"/>
      <c r="B4" s="61" t="str">
        <f>"/"&amp;LOOKUP(Stamdata!PP_Language,$I$1:$J$1,$I4:$J4)&amp;IF(OR(Stamdata!PP_Koncern="Ja",Stamdata!PP_Koncern="Yes"),LOOKUP(Stamdata!PP_Language,{"DA";"EN"},{" konsolideret";" consolidated"}),"")&amp;"{x}"</f>
        <v>/Bekræftelse på at betingelserne for fravalg af revision er opfyldt{x}</v>
      </c>
      <c r="C4" s="61" t="str">
        <f>"//"&amp;LOOKUP(Stamdata!PP_Language,$I$1:$J$1,$I4:$J4)&amp;IF(OR(Stamdata!PP_Koncern="Ja",Stamdata!PP_Koncern="Yes"),LOOKUP(Stamdata!PP_Language,{"DA";"EN"},{" konsolideret";" consolidated"}),"")&amp;"{y}"</f>
        <v>//Bekræftelse på at betingelserne for fravalg af revision er opfyldt{y}</v>
      </c>
      <c r="D4" s="53"/>
      <c r="E4" s="53"/>
      <c r="F4" s="53"/>
      <c r="G4" s="53"/>
      <c r="H4" s="54"/>
      <c r="I4" s="13" t="s">
        <v>3358</v>
      </c>
      <c r="J4" s="13" t="s">
        <v>3359</v>
      </c>
      <c r="K4" s="55"/>
      <c r="L4" s="55"/>
      <c r="M4" s="55"/>
      <c r="N4" s="55"/>
      <c r="O4" s="55"/>
    </row>
    <row r="5" spans="1:15" ht="15">
      <c r="A5" s="1"/>
      <c r="B5" s="61" t="str">
        <f>"/"&amp;LOOKUP(Stamdata!PP_Language,$I$1:$J$1,$I5:$J5)&amp;IF(OR(Stamdata!PP_Koncern="Ja",Stamdata!PP_Koncern="Yes"),LOOKUP(Stamdata!PP_Language,{"DA";"EN"},{" konsolideret";" consolidated"}),"")&amp;"{x}"</f>
        <v>/Fravalg af revision for det kommende regnskabsår{x}</v>
      </c>
      <c r="C5" s="61" t="str">
        <f>"//"&amp;LOOKUP(Stamdata!PP_Language,$I$1:$J$1,$I5:$J5)&amp;IF(OR(Stamdata!PP_Koncern="Ja",Stamdata!PP_Koncern="Yes"),LOOKUP(Stamdata!PP_Language,{"DA";"EN"},{" konsolideret";" consolidated"}),"")&amp;"{y}"</f>
        <v>//Fravalg af revision for det kommende regnskabsår{y}</v>
      </c>
      <c r="H5" s="54"/>
      <c r="I5" s="13" t="s">
        <v>3360</v>
      </c>
      <c r="J5" s="13" t="s">
        <v>3361</v>
      </c>
      <c r="K5" s="55"/>
      <c r="L5" s="55"/>
      <c r="M5" s="55"/>
      <c r="N5" s="55"/>
      <c r="O5" s="55"/>
    </row>
    <row r="6" spans="1:8" ht="15">
      <c r="A6" s="1"/>
      <c r="H6" s="54"/>
    </row>
    <row r="7" spans="1:8" ht="15">
      <c r="A7" s="1" t="s">
        <v>1</v>
      </c>
      <c r="H7" s="54"/>
    </row>
    <row r="8" spans="1:15" ht="15">
      <c r="A8" s="1"/>
      <c r="B8" s="62" t="str">
        <f>"/"&amp;LOOKUP(Stamdata!PP_Language,$I$1:$J$1,$I8:$J8)&amp;IF(OR(Stamdata!PP_Koncern="Ja",Stamdata!PP_Koncern="Yes"),LOOKUP(Stamdata!PP_Language,{"DA";"EN"},{" konsolideret";" consolidated"}),"")&amp;"{x}"</f>
        <v>/Revisionspåtegning{x}</v>
      </c>
      <c r="C8" s="62" t="str">
        <f>"//"&amp;LOOKUP(Stamdata!PP_Language,$I$1:$J$1,$I8:$J8)&amp;IF(OR(Stamdata!PP_Koncern="Ja",Stamdata!PP_Koncern="Yes"),LOOKUP(Stamdata!PP_Language,{"DA";"EN"},{" konsolideret";" consolidated"}),"")&amp;"{y}"</f>
        <v>//Revisionspåtegning{y}</v>
      </c>
      <c r="H8" s="54"/>
      <c r="I8" s="13" t="s">
        <v>3362</v>
      </c>
      <c r="J8" s="13" t="s">
        <v>3363</v>
      </c>
      <c r="K8" s="56"/>
      <c r="L8" s="56"/>
      <c r="M8" s="56"/>
      <c r="N8" s="56"/>
      <c r="O8" s="56"/>
    </row>
    <row r="9" spans="1:15" ht="15">
      <c r="A9" s="1"/>
      <c r="B9" s="63" t="str">
        <f>"/"&amp;LOOKUP(Stamdata!PP_Language,$I$1:$J$1,$I9:$J9)&amp;IF(OR(Stamdata!PP_Koncern="Ja",Stamdata!PP_Koncern="Yes"),LOOKUP(Stamdata!PP_Language,{"DA";"EN"},{" konsolideret";" consolidated"}),"")&amp;"{x}"</f>
        <v>/Adressat (revision){x}</v>
      </c>
      <c r="C9" s="63" t="str">
        <f>"//"&amp;LOOKUP(Stamdata!PP_Language,$I$1:$J$1,$I9:$J9)&amp;IF(OR(Stamdata!PP_Koncern="Ja",Stamdata!PP_Koncern="Yes"),LOOKUP(Stamdata!PP_Language,{"DA";"EN"},{" konsolideret";" consolidated"}),"")&amp;"{y}"</f>
        <v>//Adressat (revision){y}</v>
      </c>
      <c r="H9" s="54"/>
      <c r="I9" s="13" t="s">
        <v>3364</v>
      </c>
      <c r="J9" s="13" t="s">
        <v>3365</v>
      </c>
      <c r="K9" s="57"/>
      <c r="L9" s="57"/>
      <c r="M9" s="57"/>
      <c r="N9" s="57"/>
      <c r="O9" s="57"/>
    </row>
    <row r="10" spans="1:15" s="35" customFormat="1" ht="15">
      <c r="A10" s="1"/>
      <c r="B10" s="63" t="str">
        <f>"/"&amp;LOOKUP(Stamdata!PP_Language,$I$1:$J$1,$I10:$J10)&amp;IF(OR(Stamdata!PP_Koncern="Ja",Stamdata!PP_Koncern="Yes"),LOOKUP(Stamdata!PP_Language,{"DA";"EN"},{" konsolideret";" consolidated"}),"")&amp;"{x}"</f>
        <v>/Påtegning på regnskabet (revision){x}</v>
      </c>
      <c r="C10" s="63" t="str">
        <f>"//"&amp;LOOKUP(Stamdata!PP_Language,$I$1:$J$1,$I10:$J10)&amp;IF(OR(Stamdata!PP_Koncern="Ja",Stamdata!PP_Koncern="Yes"),LOOKUP(Stamdata!PP_Language,{"DA";"EN"},{" konsolideret";" consolidated"}),"")&amp;"{y}"</f>
        <v>//Påtegning på regnskabet (revision){y}</v>
      </c>
      <c r="D10" s="53"/>
      <c r="E10" s="53"/>
      <c r="F10" s="53"/>
      <c r="G10" s="53"/>
      <c r="H10" s="54"/>
      <c r="I10" s="13" t="s">
        <v>3366</v>
      </c>
      <c r="J10" s="13" t="s">
        <v>3367</v>
      </c>
      <c r="K10" s="57"/>
      <c r="L10" s="57"/>
      <c r="M10" s="57"/>
      <c r="N10" s="57"/>
      <c r="O10" s="57"/>
    </row>
    <row r="11" spans="1:15" ht="15">
      <c r="A11" s="1"/>
      <c r="B11" s="64" t="str">
        <f>"/"&amp;LOOKUP(Stamdata!PP_Language,$I$1:$J$1,$I11:$J11)&amp;IF(OR(Stamdata!PP_Koncern="Ja",Stamdata!PP_Koncern="Yes"),LOOKUP(Stamdata!PP_Language,{"DA";"EN"},{" konsolideret";" consolidated"}),"")&amp;"{x}"</f>
        <v>/Konklusion (revision){x}</v>
      </c>
      <c r="C11" s="64" t="str">
        <f>"//"&amp;LOOKUP(Stamdata!PP_Language,$I$1:$J$1,$I11:$J11)&amp;IF(OR(Stamdata!PP_Koncern="Ja",Stamdata!PP_Koncern="Yes"),LOOKUP(Stamdata!PP_Language,{"DA";"EN"},{" konsolideret";" consolidated"}),"")&amp;"{y}"</f>
        <v>//Konklusion (revision){y}</v>
      </c>
      <c r="H11" s="54"/>
      <c r="I11" s="13" t="s">
        <v>3368</v>
      </c>
      <c r="J11" s="13" t="s">
        <v>3369</v>
      </c>
      <c r="K11" s="58"/>
      <c r="L11" s="58"/>
      <c r="M11" s="57"/>
      <c r="N11" s="57"/>
      <c r="O11" s="57"/>
    </row>
    <row r="12" spans="1:15" s="79" customFormat="1" ht="15">
      <c r="A12" s="1"/>
      <c r="B12" s="64" t="str">
        <f>"/"&amp;LOOKUP(Stamdata!PP_Language,$I$1:$J$1,$I12:$J12)&amp;IF(OR(Stamdata!PP_Koncern="Ja",Stamdata!PP_Koncern="Yes"),LOOKUP(Stamdata!PP_Language,{"DA";"EN"},{" konsolideret";" consolidated"}),"")&amp;"{x}"</f>
        <v>/Oplysning om hvis et forbehold er af så afgørende betydning, at det fører til, at generalforsamlingen ikke bør godkende regnskabet (revision){x}</v>
      </c>
      <c r="C12" s="64" t="str">
        <f>"//"&amp;LOOKUP(Stamdata!PP_Language,$I$1:$J$1,$I12:$J12)&amp;IF(OR(Stamdata!PP_Koncern="Ja",Stamdata!PP_Koncern="Yes"),LOOKUP(Stamdata!PP_Language,{"DA";"EN"},{" konsolideret";" consolidated"}),"")&amp;"{y}"</f>
        <v>//Oplysning om hvis et forbehold er af så afgørende betydning, at det fører til, at generalforsamlingen ikke bør godkende regnskabet (revision){y}</v>
      </c>
      <c r="D12" s="53"/>
      <c r="E12" s="53"/>
      <c r="F12" s="53"/>
      <c r="G12" s="53"/>
      <c r="H12" s="54"/>
      <c r="I12" s="13" t="s">
        <v>3836</v>
      </c>
      <c r="J12" s="13" t="s">
        <v>3837</v>
      </c>
      <c r="K12" s="58"/>
      <c r="L12" s="58"/>
      <c r="M12" s="57"/>
      <c r="N12" s="57"/>
      <c r="O12" s="57"/>
    </row>
    <row r="13" spans="1:15" s="79" customFormat="1" ht="15">
      <c r="A13" s="1"/>
      <c r="B13" s="64" t="str">
        <f>"/"&amp;LOOKUP(Stamdata!PP_Language,$I$1:$J$1,$I13:$J13)&amp;IF(OR(Stamdata!PP_Koncern="Ja",Stamdata!PP_Koncern="Yes"),LOOKUP(Stamdata!PP_Language,{"DA";"EN"},{" konsolideret";" consolidated"}),"")&amp;"{x}"</f>
        <v>/Grundlag for konklusion (revision){x}</v>
      </c>
      <c r="C13" s="64" t="str">
        <f>"//"&amp;LOOKUP(Stamdata!PP_Language,$I$1:$J$1,$I13:$J13)&amp;IF(OR(Stamdata!PP_Koncern="Ja",Stamdata!PP_Koncern="Yes"),LOOKUP(Stamdata!PP_Language,{"DA";"EN"},{" konsolideret";" consolidated"}),"")&amp;"{y}"</f>
        <v>//Grundlag for konklusion (revision){y}</v>
      </c>
      <c r="D13" s="53"/>
      <c r="E13" s="53"/>
      <c r="F13" s="53"/>
      <c r="G13" s="53"/>
      <c r="H13" s="54"/>
      <c r="I13" s="13" t="s">
        <v>3838</v>
      </c>
      <c r="J13" s="13" t="s">
        <v>3839</v>
      </c>
      <c r="K13" s="58"/>
      <c r="L13" s="58"/>
      <c r="M13" s="57"/>
      <c r="N13" s="57"/>
      <c r="O13" s="57"/>
    </row>
    <row r="14" spans="1:15" ht="15">
      <c r="A14" s="1"/>
      <c r="B14" s="64" t="str">
        <f>"/"&amp;LOOKUP(Stamdata!PP_Language,$I$1:$J$1,$I14:$J14)&amp;IF(OR(Stamdata!PP_Koncern="Ja",Stamdata!PP_Koncern="Yes"),LOOKUP(Stamdata!PP_Language,{"DA";"EN"},{" konsolideret";" consolidated"}),"")&amp;"{x}"</f>
        <v>/Væsentlig usikkerhed vedr. fortsat drift (revision){x}</v>
      </c>
      <c r="C14" s="64" t="str">
        <f>"//"&amp;LOOKUP(Stamdata!PP_Language,$I$1:$J$1,$I14:$J14)&amp;IF(OR(Stamdata!PP_Koncern="Ja",Stamdata!PP_Koncern="Yes"),LOOKUP(Stamdata!PP_Language,{"DA";"EN"},{" konsolideret";" consolidated"}),"")&amp;"{y}"</f>
        <v>//Væsentlig usikkerhed vedr. fortsat drift (revision){y}</v>
      </c>
      <c r="H14" s="54"/>
      <c r="I14" s="13" t="s">
        <v>3840</v>
      </c>
      <c r="J14" s="13" t="s">
        <v>3841</v>
      </c>
      <c r="K14" s="58"/>
      <c r="L14" s="58"/>
      <c r="M14" s="57"/>
      <c r="N14" s="57"/>
      <c r="O14" s="57"/>
    </row>
    <row r="15" spans="1:15" ht="15">
      <c r="A15" s="1"/>
      <c r="B15" s="64" t="str">
        <f>"/"&amp;LOOKUP(Stamdata!PP_Language,$I$1:$J$1,$I15:$J15)&amp;IF(OR(Stamdata!PP_Koncern="Ja",Stamdata!PP_Koncern="Yes"),LOOKUP(Stamdata!PP_Language,{"DA";"EN"},{" konsolideret";" consolidated"}),"")&amp;"{x}"</f>
        <v>/Fremhævelse af forhold i regnskabet (revision){x}</v>
      </c>
      <c r="C15" s="64" t="str">
        <f>"//"&amp;LOOKUP(Stamdata!PP_Language,$I$1:$J$1,$I15:$J15)&amp;IF(OR(Stamdata!PP_Koncern="Ja",Stamdata!PP_Koncern="Yes"),LOOKUP(Stamdata!PP_Language,{"DA";"EN"},{" konsolideret";" consolidated"}),"")&amp;"{y}"</f>
        <v>//Fremhævelse af forhold i regnskabet (revision){y}</v>
      </c>
      <c r="H15" s="54"/>
      <c r="I15" s="13" t="s">
        <v>3842</v>
      </c>
      <c r="J15" s="13" t="s">
        <v>3843</v>
      </c>
      <c r="K15" s="58"/>
      <c r="L15" s="58"/>
      <c r="M15" s="57"/>
      <c r="N15" s="57"/>
      <c r="O15" s="57"/>
    </row>
    <row r="16" spans="1:15" s="79" customFormat="1" ht="15">
      <c r="A16" s="1"/>
      <c r="B16" s="64" t="str">
        <f>"/"&amp;LOOKUP(Stamdata!PP_Language,$I$1:$J$1,$I16:$J16)&amp;IF(OR(Stamdata!PP_Koncern="Ja",Stamdata!PP_Koncern="Yes"),LOOKUP(Stamdata!PP_Language,{"DA";"EN"},{" konsolideret";" consolidated"}),"")&amp;"{x}"</f>
        <v>/Centrale forhold ved revisionen (revision){x}</v>
      </c>
      <c r="C16" s="64" t="str">
        <f>"//"&amp;LOOKUP(Stamdata!PP_Language,$I$1:$J$1,$I16:$J16)&amp;IF(OR(Stamdata!PP_Koncern="Ja",Stamdata!PP_Koncern="Yes"),LOOKUP(Stamdata!PP_Language,{"DA";"EN"},{" konsolideret";" consolidated"}),"")&amp;"{y}"</f>
        <v>//Centrale forhold ved revisionen (revision){y}</v>
      </c>
      <c r="D16" s="53"/>
      <c r="E16" s="53"/>
      <c r="F16" s="53"/>
      <c r="G16" s="53"/>
      <c r="H16" s="54"/>
      <c r="I16" s="13" t="s">
        <v>3844</v>
      </c>
      <c r="J16" s="13" t="s">
        <v>3845</v>
      </c>
      <c r="K16" s="58"/>
      <c r="L16" s="58"/>
      <c r="M16" s="57"/>
      <c r="N16" s="57"/>
      <c r="O16" s="57"/>
    </row>
    <row r="17" spans="1:15" s="79" customFormat="1" ht="15">
      <c r="A17" s="1"/>
      <c r="B17" s="64" t="str">
        <f>"/"&amp;LOOKUP(Stamdata!PP_Language,$I$1:$J$1,$I17:$J17)&amp;IF(OR(Stamdata!PP_Koncern="Ja",Stamdata!PP_Koncern="Yes"),LOOKUP(Stamdata!PP_Language,{"DA";"EN"},{" konsolideret";" consolidated"}),"")&amp;"{x}"</f>
        <v>/Fremhævelse af forhold vedrørende revisionen (revision){x}</v>
      </c>
      <c r="C17" s="64" t="str">
        <f>"//"&amp;LOOKUP(Stamdata!PP_Language,$I$1:$J$1,$I17:$J17)&amp;IF(OR(Stamdata!PP_Koncern="Ja",Stamdata!PP_Koncern="Yes"),LOOKUP(Stamdata!PP_Language,{"DA";"EN"},{" konsolideret";" consolidated"}),"")&amp;"{y}"</f>
        <v>//Fremhævelse af forhold vedrørende revisionen (revision){y}</v>
      </c>
      <c r="D17" s="53"/>
      <c r="E17" s="53"/>
      <c r="F17" s="53"/>
      <c r="G17" s="53"/>
      <c r="H17" s="54"/>
      <c r="I17" s="13" t="s">
        <v>3846</v>
      </c>
      <c r="J17" s="13" t="s">
        <v>3847</v>
      </c>
      <c r="K17" s="58"/>
      <c r="L17" s="58"/>
      <c r="M17" s="57"/>
      <c r="N17" s="57"/>
      <c r="O17" s="57"/>
    </row>
    <row r="18" spans="1:15" ht="15">
      <c r="A18" s="1"/>
      <c r="B18" s="64" t="str">
        <f>"/"&amp;LOOKUP(Stamdata!PP_Language,$I$1:$J$1,$I18:$J18)&amp;IF(OR(Stamdata!PP_Koncern="Ja",Stamdata!PP_Koncern="Yes"),LOOKUP(Stamdata!PP_Language,{"DA";"EN"},{" konsolideret";" consolidated"}),"")&amp;"{x}"</f>
        <v>/Udtalelse om ledelsesberetningen (revision){x}</v>
      </c>
      <c r="C18" s="64" t="str">
        <f>"//"&amp;LOOKUP(Stamdata!PP_Language,$I$1:$J$1,$I18:$J18)&amp;IF(OR(Stamdata!PP_Koncern="Ja",Stamdata!PP_Koncern="Yes"),LOOKUP(Stamdata!PP_Language,{"DA";"EN"},{" konsolideret";" consolidated"}),"")&amp;"{y}"</f>
        <v>//Udtalelse om ledelsesberetningen (revision){y}</v>
      </c>
      <c r="H18" s="54"/>
      <c r="I18" s="13" t="s">
        <v>3372</v>
      </c>
      <c r="J18" s="13" t="s">
        <v>3373</v>
      </c>
      <c r="K18" s="58"/>
      <c r="L18" s="58"/>
      <c r="M18" s="57"/>
      <c r="N18" s="57"/>
      <c r="O18" s="57"/>
    </row>
    <row r="19" spans="1:15" s="79" customFormat="1" ht="15">
      <c r="A19" s="1"/>
      <c r="B19" s="64" t="str">
        <f>"/"&amp;LOOKUP(Stamdata!PP_Language,$I$1:$J$1,$I19:$J19)&amp;IF(OR(Stamdata!PP_Koncern="Ja",Stamdata!PP_Koncern="Yes"),LOOKUP(Stamdata!PP_Language,{"DA";"EN"},{" konsolideret";" consolidated"}),"")&amp;"{x}"</f>
        <v>/Udtalelse om andre oplysninger (revision){x}</v>
      </c>
      <c r="C19" s="64" t="str">
        <f>"//"&amp;LOOKUP(Stamdata!PP_Language,$I$1:$J$1,$I19:$J19)&amp;IF(OR(Stamdata!PP_Koncern="Ja",Stamdata!PP_Koncern="Yes"),LOOKUP(Stamdata!PP_Language,{"DA";"EN"},{" konsolideret";" consolidated"}),"")&amp;"{y}"</f>
        <v>//Udtalelse om andre oplysninger (revision){y}</v>
      </c>
      <c r="D19" s="53"/>
      <c r="E19" s="53"/>
      <c r="F19" s="53"/>
      <c r="G19" s="53"/>
      <c r="H19" s="54"/>
      <c r="I19" s="13" t="s">
        <v>3848</v>
      </c>
      <c r="J19" s="13" t="s">
        <v>3849</v>
      </c>
      <c r="K19" s="58"/>
      <c r="L19" s="58"/>
      <c r="M19" s="57"/>
      <c r="N19" s="57"/>
      <c r="O19" s="57"/>
    </row>
    <row r="20" spans="1:15" s="79" customFormat="1" ht="15">
      <c r="A20" s="1"/>
      <c r="B20" s="64" t="str">
        <f>"/"&amp;LOOKUP(Stamdata!PP_Language,$I$1:$J$1,$I20:$J20)&amp;IF(OR(Stamdata!PP_Koncern="Ja",Stamdata!PP_Koncern="Yes"),LOOKUP(Stamdata!PP_Language,{"DA";"EN"},{" konsolideret";" consolidated"}),"")&amp;"{x}"</f>
        <v>/Ledelsens ansvar for regnskabet (revision){x}</v>
      </c>
      <c r="C20" s="64" t="str">
        <f>"//"&amp;LOOKUP(Stamdata!PP_Language,$I$1:$J$1,$I20:$J20)&amp;IF(OR(Stamdata!PP_Koncern="Ja",Stamdata!PP_Koncern="Yes"),LOOKUP(Stamdata!PP_Language,{"DA";"EN"},{" konsolideret";" consolidated"}),"")&amp;"{y}"</f>
        <v>//Ledelsens ansvar for regnskabet (revision){y}</v>
      </c>
      <c r="D20" s="53"/>
      <c r="E20" s="53"/>
      <c r="F20" s="53"/>
      <c r="G20" s="53"/>
      <c r="H20" s="54"/>
      <c r="I20" s="13" t="s">
        <v>3850</v>
      </c>
      <c r="J20" s="13" t="s">
        <v>3851</v>
      </c>
      <c r="K20" s="58"/>
      <c r="L20" s="58"/>
      <c r="M20" s="57"/>
      <c r="N20" s="57"/>
      <c r="O20" s="57"/>
    </row>
    <row r="21" spans="1:15" ht="15">
      <c r="A21" s="2"/>
      <c r="B21" s="64" t="str">
        <f>"/"&amp;LOOKUP(Stamdata!PP_Language,$I$1:$J$1,$I21:$J21)&amp;IF(OR(Stamdata!PP_Koncern="Ja",Stamdata!PP_Koncern="Yes"),LOOKUP(Stamdata!PP_Language,{"DA";"EN"},{" konsolideret";" consolidated"}),"")&amp;"{x}"</f>
        <v>/Revisors ansvar for revisionen af regnskabet (revision){x}</v>
      </c>
      <c r="C21" s="64" t="str">
        <f>"//"&amp;LOOKUP(Stamdata!PP_Language,$I$1:$J$1,$I21:$J21)&amp;IF(OR(Stamdata!PP_Koncern="Ja",Stamdata!PP_Koncern="Yes"),LOOKUP(Stamdata!PP_Language,{"DA";"EN"},{" konsolideret";" consolidated"}),"")&amp;"{y}"</f>
        <v>//Revisors ansvar for revisionen af regnskabet (revision){y}</v>
      </c>
      <c r="H21" s="54"/>
      <c r="I21" s="56" t="s">
        <v>3852</v>
      </c>
      <c r="J21" s="56" t="s">
        <v>3853</v>
      </c>
      <c r="K21" s="58"/>
      <c r="L21" s="58"/>
      <c r="M21" s="57"/>
      <c r="N21" s="57"/>
      <c r="O21" s="57"/>
    </row>
    <row r="22" spans="1:15" s="35" customFormat="1" ht="15">
      <c r="A22" s="1"/>
      <c r="B22" s="63" t="str">
        <f>"/"&amp;LOOKUP(Stamdata!PP_Language,$I$1:$J$1,$I22:$J22)&amp;IF(OR(Stamdata!PP_Koncern="Ja",Stamdata!PP_Koncern="Yes"),LOOKUP(Stamdata!PP_Language,{"DA";"EN"},{" konsolideret";" consolidated"}),"")&amp;"{x}"</f>
        <v>/Erklæringer i henhold til anden lovgivning og øvrig regulering (revision){x}</v>
      </c>
      <c r="C22" s="63" t="str">
        <f>"//"&amp;LOOKUP(Stamdata!PP_Language,$I$1:$J$1,$I22:$J22)&amp;IF(OR(Stamdata!PP_Koncern="Ja",Stamdata!PP_Koncern="Yes"),LOOKUP(Stamdata!PP_Language,{"DA";"EN"},{" konsolideret";" consolidated"}),"")&amp;"{y}"</f>
        <v>//Erklæringer i henhold til anden lovgivning og øvrig regulering (revision){y}</v>
      </c>
      <c r="D22" s="53"/>
      <c r="E22" s="53"/>
      <c r="F22" s="53"/>
      <c r="G22" s="53"/>
      <c r="H22" s="54"/>
      <c r="I22" s="13" t="s">
        <v>3370</v>
      </c>
      <c r="J22" s="13" t="s">
        <v>3371</v>
      </c>
      <c r="K22" s="57"/>
      <c r="L22" s="57"/>
      <c r="M22" s="57"/>
      <c r="N22" s="57"/>
      <c r="O22" s="57"/>
    </row>
    <row r="23" spans="1:15" ht="15">
      <c r="A23" s="1"/>
      <c r="B23" s="64" t="str">
        <f>"/"&amp;LOOKUP(Stamdata!PP_Language,$I$1:$J$1,$I23:$J23)&amp;IF(OR(Stamdata!PP_Koncern="Ja",Stamdata!PP_Koncern="Yes"),LOOKUP(Stamdata!PP_Language,{"DA";"EN"},{" konsolideret";" consolidated"}),"")&amp;"{x}"</f>
        <v>/Erklæringsforpligtelser i henhold til erklæringsbekendtgørelsen (revision){x}</v>
      </c>
      <c r="C23" s="64" t="str">
        <f>"//"&amp;LOOKUP(Stamdata!PP_Language,$I$1:$J$1,$I23:$J23)&amp;IF(OR(Stamdata!PP_Koncern="Ja",Stamdata!PP_Koncern="Yes"),LOOKUP(Stamdata!PP_Language,{"DA";"EN"},{" konsolideret";" consolidated"}),"")&amp;"{y}"</f>
        <v>//Erklæringsforpligtelser i henhold til erklæringsbekendtgørelsen (revision){y}</v>
      </c>
      <c r="H23" s="54"/>
      <c r="I23" s="13" t="s">
        <v>3854</v>
      </c>
      <c r="J23" s="13" t="s">
        <v>3855</v>
      </c>
      <c r="K23" s="58"/>
      <c r="L23" s="58"/>
      <c r="M23" s="57"/>
      <c r="N23" s="57"/>
      <c r="O23" s="57"/>
    </row>
    <row r="24" spans="1:15" ht="15">
      <c r="A24" s="1"/>
      <c r="B24" s="64" t="str">
        <f>"/"&amp;LOOKUP(Stamdata!PP_Language,$I$1:$J$1,$I24:$J24)&amp;IF(OR(Stamdata!PP_Koncern="Ja",Stamdata!PP_Koncern="Yes"),LOOKUP(Stamdata!PP_Language,{"DA";"EN"},{" konsolideret";" consolidated"}),"")&amp;"{x}"</f>
        <v>/Yderligere oplysninger krævet i henhold til EU forordning (revision){x}</v>
      </c>
      <c r="C24" s="64" t="str">
        <f>"//"&amp;LOOKUP(Stamdata!PP_Language,$I$1:$J$1,$I24:$J24)&amp;IF(OR(Stamdata!PP_Koncern="Ja",Stamdata!PP_Koncern="Yes"),LOOKUP(Stamdata!PP_Language,{"DA";"EN"},{" konsolideret";" consolidated"}),"")&amp;"{y}"</f>
        <v>//Yderligere oplysninger krævet i henhold til EU forordning (revision){y}</v>
      </c>
      <c r="H24" s="54"/>
      <c r="I24" s="13" t="s">
        <v>3856</v>
      </c>
      <c r="J24" s="13" t="s">
        <v>3857</v>
      </c>
      <c r="K24" s="58"/>
      <c r="L24" s="58"/>
      <c r="M24" s="57"/>
      <c r="N24" s="57"/>
      <c r="O24" s="57"/>
    </row>
    <row r="25" spans="1:15" ht="15">
      <c r="A25" s="1"/>
      <c r="B25" s="64" t="str">
        <f>"/"&amp;LOOKUP(Stamdata!PP_Language,$I$1:$J$1,$I25:$J25)&amp;IF(OR(Stamdata!PP_Koncern="Ja",Stamdata!PP_Koncern="Yes"),LOOKUP(Stamdata!PP_Language,{"DA";"EN"},{" konsolideret";" consolidated"}),"")&amp;"{x}"</f>
        <v>/Andre rappporteringsforpligtelser (revision){x}</v>
      </c>
      <c r="C25" s="64" t="str">
        <f>"//"&amp;LOOKUP(Stamdata!PP_Language,$I$1:$J$1,$I25:$J25)&amp;IF(OR(Stamdata!PP_Koncern="Ja",Stamdata!PP_Koncern="Yes"),LOOKUP(Stamdata!PP_Language,{"DA";"EN"},{" konsolideret";" consolidated"}),"")&amp;"{y}"</f>
        <v>//Andre rappporteringsforpligtelser (revision){y}</v>
      </c>
      <c r="H25" s="54"/>
      <c r="I25" s="13" t="s">
        <v>3858</v>
      </c>
      <c r="J25" s="13" t="s">
        <v>3859</v>
      </c>
      <c r="K25" s="58"/>
      <c r="L25" s="58"/>
      <c r="M25" s="57"/>
      <c r="N25" s="57"/>
      <c r="O25" s="57"/>
    </row>
    <row r="26" spans="1:8" ht="15">
      <c r="A26" s="1"/>
      <c r="H26" s="54"/>
    </row>
    <row r="27" spans="1:8" ht="15">
      <c r="A27" s="1" t="s">
        <v>1839</v>
      </c>
      <c r="H27" s="54"/>
    </row>
    <row r="28" spans="1:15" ht="15">
      <c r="A28" s="1"/>
      <c r="B28" s="62" t="str">
        <f>"/"&amp;LOOKUP(Stamdata!PP_Language,$I$1:$J$1,$I28:$J28)&amp;IF(OR(Stamdata!PP_Koncern="Ja",Stamdata!PP_Koncern="Yes"),LOOKUP(Stamdata!PP_Language,{"DA";"EN"},{" konsolideret";" consolidated"}),"")&amp;"{x}"</f>
        <v>/Erklæring om udvidet gennemgang{x}</v>
      </c>
      <c r="C28" s="62" t="str">
        <f>"//"&amp;LOOKUP(Stamdata!PP_Language,$I$1:$J$1,$I28:$J28)&amp;IF(OR(Stamdata!PP_Koncern="Ja",Stamdata!PP_Koncern="Yes"),LOOKUP(Stamdata!PP_Language,{"DA";"EN"},{" konsolideret";" consolidated"}),"")&amp;"{y}"</f>
        <v>//Erklæring om udvidet gennemgang{y}</v>
      </c>
      <c r="H28" s="54"/>
      <c r="I28" s="13" t="s">
        <v>3374</v>
      </c>
      <c r="J28" s="13" t="s">
        <v>3375</v>
      </c>
      <c r="K28" s="56"/>
      <c r="L28" s="56"/>
      <c r="M28" s="56"/>
      <c r="N28" s="56"/>
      <c r="O28" s="56"/>
    </row>
    <row r="29" spans="1:15" ht="15">
      <c r="A29" s="1"/>
      <c r="B29" s="63" t="str">
        <f>"/"&amp;LOOKUP(Stamdata!PP_Language,$I$1:$J$1,$I29:$J29)&amp;IF(OR(Stamdata!PP_Koncern="Ja",Stamdata!PP_Koncern="Yes"),LOOKUP(Stamdata!PP_Language,{"DA";"EN"},{" konsolideret";" consolidated"}),"")&amp;"{x}"</f>
        <v>/Adressat (udvidet gennemgang){x}</v>
      </c>
      <c r="C29" s="63" t="str">
        <f>"//"&amp;LOOKUP(Stamdata!PP_Language,$I$1:$J$1,$I29:$J29)&amp;IF(OR(Stamdata!PP_Koncern="Ja",Stamdata!PP_Koncern="Yes"),LOOKUP(Stamdata!PP_Language,{"DA";"EN"},{" konsolideret";" consolidated"}),"")&amp;"{y}"</f>
        <v>//Adressat (udvidet gennemgang){y}</v>
      </c>
      <c r="H29" s="54"/>
      <c r="I29" s="13" t="s">
        <v>3376</v>
      </c>
      <c r="J29" s="13" t="s">
        <v>3377</v>
      </c>
      <c r="K29" s="57"/>
      <c r="L29" s="57"/>
      <c r="M29" s="57"/>
      <c r="N29" s="57"/>
      <c r="O29" s="57"/>
    </row>
    <row r="30" spans="1:15" s="35" customFormat="1" ht="15">
      <c r="A30" s="1"/>
      <c r="B30" s="63" t="str">
        <f>"/"&amp;LOOKUP(Stamdata!PP_Language,$I$1:$J$1,$I30:$J30)&amp;IF(OR(Stamdata!PP_Koncern="Ja",Stamdata!PP_Koncern="Yes"),LOOKUP(Stamdata!PP_Language,{"DA";"EN"},{" konsolideret";" consolidated"}),"")&amp;"{x}"</f>
        <v>/Erklæring om udvidet gennemgang af årsregnskabet{x}</v>
      </c>
      <c r="C30" s="63" t="str">
        <f>"//"&amp;LOOKUP(Stamdata!PP_Language,$I$1:$J$1,$I30:$J30)&amp;IF(OR(Stamdata!PP_Koncern="Ja",Stamdata!PP_Koncern="Yes"),LOOKUP(Stamdata!PP_Language,{"DA";"EN"},{" konsolideret";" consolidated"}),"")&amp;"{y}"</f>
        <v>//Erklæring om udvidet gennemgang af årsregnskabet{y}</v>
      </c>
      <c r="D30" s="53"/>
      <c r="E30" s="53"/>
      <c r="F30" s="53"/>
      <c r="G30" s="53"/>
      <c r="H30" s="54"/>
      <c r="I30" s="13" t="s">
        <v>3378</v>
      </c>
      <c r="J30" s="13" t="s">
        <v>3379</v>
      </c>
      <c r="K30" s="57"/>
      <c r="L30" s="57"/>
      <c r="M30" s="57"/>
      <c r="N30" s="57"/>
      <c r="O30" s="57"/>
    </row>
    <row r="31" spans="1:15" ht="15">
      <c r="A31" s="1"/>
      <c r="B31" s="64" t="str">
        <f>"/"&amp;LOOKUP(Stamdata!PP_Language,$I$1:$J$1,$I31:$J31)&amp;IF(OR(Stamdata!PP_Koncern="Ja",Stamdata!PP_Koncern="Yes"),LOOKUP(Stamdata!PP_Language,{"DA";"EN"},{" konsolideret";" consolidated"}),"")&amp;"{x}"</f>
        <v>/Konklusion (udvidet gennemgang){x}</v>
      </c>
      <c r="C31" s="64" t="str">
        <f>"//"&amp;LOOKUP(Stamdata!PP_Language,$I$1:$J$1,$I31:$J31)&amp;IF(OR(Stamdata!PP_Koncern="Ja",Stamdata!PP_Koncern="Yes"),LOOKUP(Stamdata!PP_Language,{"DA";"EN"},{" konsolideret";" consolidated"}),"")&amp;"{y}"</f>
        <v>//Konklusion (udvidet gennemgang){y}</v>
      </c>
      <c r="H31" s="54"/>
      <c r="I31" s="13" t="s">
        <v>3386</v>
      </c>
      <c r="J31" s="13" t="s">
        <v>3387</v>
      </c>
      <c r="K31" s="58"/>
      <c r="L31" s="58"/>
      <c r="M31" s="57"/>
      <c r="N31" s="57"/>
      <c r="O31" s="57"/>
    </row>
    <row r="32" spans="1:15" s="149" customFormat="1" ht="15">
      <c r="A32" s="1"/>
      <c r="B32" s="64" t="str">
        <f>"/"&amp;LOOKUP(Stamdata!PP_Language,$I$1:$J$1,$I32:$J32)&amp;IF(OR(Stamdata!PP_Koncern="Ja",Stamdata!PP_Koncern="Yes"),LOOKUP(Stamdata!PP_Language,{"DA";"EN"},{" konsolideret";" consolidated"}),"")&amp;"{x}"</f>
        <v>/Grundlag for konklusion (udvidet gennemgang){x}</v>
      </c>
      <c r="C32" s="64" t="str">
        <f>"//"&amp;LOOKUP(Stamdata!PP_Language,$I$1:$J$1,$I32:$J32)&amp;IF(OR(Stamdata!PP_Koncern="Ja",Stamdata!PP_Koncern="Yes"),LOOKUP(Stamdata!PP_Language,{"DA";"EN"},{" konsolideret";" consolidated"}),"")&amp;"{y}"</f>
        <v>//Grundlag for konklusion (udvidet gennemgang){y}</v>
      </c>
      <c r="D32" s="53"/>
      <c r="E32" s="53"/>
      <c r="F32" s="53"/>
      <c r="G32" s="53"/>
      <c r="H32" s="54"/>
      <c r="I32" s="13" t="s">
        <v>4001</v>
      </c>
      <c r="J32" s="13" t="s">
        <v>4002</v>
      </c>
      <c r="K32" s="58"/>
      <c r="L32" s="58"/>
      <c r="M32" s="57"/>
      <c r="N32" s="57"/>
      <c r="O32" s="57"/>
    </row>
    <row r="33" spans="1:15" s="149" customFormat="1" ht="15">
      <c r="A33" s="1"/>
      <c r="B33" s="64" t="str">
        <f>"/"&amp;LOOKUP(Stamdata!PP_Language,$I$1:$J$1,$I33:$J33)&amp;IF(OR(Stamdata!PP_Koncern="Ja",Stamdata!PP_Koncern="Yes"),LOOKUP(Stamdata!PP_Language,{"DA";"EN"},{" konsolideret";" consolidated"}),"")&amp;"{x}"</f>
        <v>/Væsentlig usikkerhed vedr. fortsat drift (udvidet gennemgang){x}</v>
      </c>
      <c r="C33" s="64" t="str">
        <f>"//"&amp;LOOKUP(Stamdata!PP_Language,$I$1:$J$1,$I33:$J33)&amp;IF(OR(Stamdata!PP_Koncern="Ja",Stamdata!PP_Koncern="Yes"),LOOKUP(Stamdata!PP_Language,{"DA";"EN"},{" konsolideret";" consolidated"}),"")&amp;"{y}"</f>
        <v>//Væsentlig usikkerhed vedr. fortsat drift (udvidet gennemgang){y}</v>
      </c>
      <c r="D33" s="53"/>
      <c r="E33" s="53"/>
      <c r="F33" s="53"/>
      <c r="G33" s="53"/>
      <c r="H33" s="54"/>
      <c r="I33" s="13" t="s">
        <v>4003</v>
      </c>
      <c r="J33" s="13" t="s">
        <v>4004</v>
      </c>
      <c r="K33" s="58"/>
      <c r="L33" s="58"/>
      <c r="M33" s="57"/>
      <c r="N33" s="57"/>
      <c r="O33" s="57"/>
    </row>
    <row r="34" spans="1:15" ht="15">
      <c r="A34" s="1"/>
      <c r="B34" s="64" t="str">
        <f>"/"&amp;LOOKUP(Stamdata!PP_Language,$I$1:$J$1,$I34:$J34)&amp;IF(OR(Stamdata!PP_Koncern="Ja",Stamdata!PP_Koncern="Yes"),LOOKUP(Stamdata!PP_Language,{"DA";"EN"},{" konsolideret";" consolidated"}),"")&amp;"{x}"</f>
        <v>/Fremhævelse af forhold i regnskabet (udvidet gennemgang){x}</v>
      </c>
      <c r="C34" s="64" t="str">
        <f>"//"&amp;LOOKUP(Stamdata!PP_Language,$I$1:$J$1,$I34:$J34)&amp;IF(OR(Stamdata!PP_Koncern="Ja",Stamdata!PP_Koncern="Yes"),LOOKUP(Stamdata!PP_Language,{"DA";"EN"},{" konsolideret";" consolidated"}),"")&amp;"{y}"</f>
        <v>//Fremhævelse af forhold i regnskabet (udvidet gennemgang){y}</v>
      </c>
      <c r="H34" s="54"/>
      <c r="I34" s="13" t="s">
        <v>3860</v>
      </c>
      <c r="J34" s="13" t="s">
        <v>3861</v>
      </c>
      <c r="K34" s="58"/>
      <c r="L34" s="58"/>
      <c r="M34" s="57"/>
      <c r="N34" s="57"/>
      <c r="O34" s="57"/>
    </row>
    <row r="35" spans="1:15" ht="15">
      <c r="A35" s="1"/>
      <c r="B35" s="64" t="str">
        <f>"/"&amp;LOOKUP(Stamdata!PP_Language,$I$1:$J$1,$I35:$J35)&amp;IF(OR(Stamdata!PP_Koncern="Ja",Stamdata!PP_Koncern="Yes"),LOOKUP(Stamdata!PP_Language,{"DA";"EN"},{" konsolideret";" consolidated"}),"")&amp;"{x}"</f>
        <v>/Fremhævelse af forhold vedrørende den udvidede gennemgang{x}</v>
      </c>
      <c r="C35" s="64" t="str">
        <f>"//"&amp;LOOKUP(Stamdata!PP_Language,$I$1:$J$1,$I35:$J35)&amp;IF(OR(Stamdata!PP_Koncern="Ja",Stamdata!PP_Koncern="Yes"),LOOKUP(Stamdata!PP_Language,{"DA";"EN"},{" konsolideret";" consolidated"}),"")&amp;"{y}"</f>
        <v>//Fremhævelse af forhold vedrørende den udvidede gennemgang{y}</v>
      </c>
      <c r="H35" s="54"/>
      <c r="I35" s="13" t="s">
        <v>3862</v>
      </c>
      <c r="J35" s="13" t="s">
        <v>3863</v>
      </c>
      <c r="K35" s="58"/>
      <c r="L35" s="58"/>
      <c r="M35" s="57"/>
      <c r="N35" s="57"/>
      <c r="O35" s="57"/>
    </row>
    <row r="36" spans="1:15" ht="15">
      <c r="A36" s="1"/>
      <c r="B36" s="64" t="str">
        <f>"/"&amp;LOOKUP(Stamdata!PP_Language,$I$1:$J$1,$I36:$J36)&amp;IF(OR(Stamdata!PP_Koncern="Ja",Stamdata!PP_Koncern="Yes"),LOOKUP(Stamdata!PP_Language,{"DA";"EN"},{" konsolideret";" consolidated"}),"")&amp;"{x}"</f>
        <v>/Ledelsens ansvar for årsregnskabet (udvidet gennemgang){x}</v>
      </c>
      <c r="C36" s="64" t="str">
        <f>"//"&amp;LOOKUP(Stamdata!PP_Language,$I$1:$J$1,$I36:$J36)&amp;IF(OR(Stamdata!PP_Koncern="Ja",Stamdata!PP_Koncern="Yes"),LOOKUP(Stamdata!PP_Language,{"DA";"EN"},{" konsolideret";" consolidated"}),"")&amp;"{y}"</f>
        <v>//Ledelsens ansvar for årsregnskabet (udvidet gennemgang){y}</v>
      </c>
      <c r="H36" s="54"/>
      <c r="I36" s="13" t="s">
        <v>3380</v>
      </c>
      <c r="J36" s="13" t="s">
        <v>3381</v>
      </c>
      <c r="K36" s="58"/>
      <c r="L36" s="58"/>
      <c r="M36" s="57"/>
      <c r="N36" s="57"/>
      <c r="O36" s="57"/>
    </row>
    <row r="37" spans="1:15" ht="15">
      <c r="A37" s="2"/>
      <c r="B37" s="64" t="str">
        <f>"/"&amp;LOOKUP(Stamdata!PP_Language,$I$1:$J$1,$I37:$J37)&amp;IF(OR(Stamdata!PP_Koncern="Ja",Stamdata!PP_Koncern="Yes"),LOOKUP(Stamdata!PP_Language,{"DA";"EN"},{" konsolideret";" consolidated"}),"")&amp;"{x}"</f>
        <v>/Revisors ansvar (udvidet gennemgang){x}</v>
      </c>
      <c r="C37" s="64" t="str">
        <f>"//"&amp;LOOKUP(Stamdata!PP_Language,$I$1:$J$1,$I37:$J37)&amp;IF(OR(Stamdata!PP_Koncern="Ja",Stamdata!PP_Koncern="Yes"),LOOKUP(Stamdata!PP_Language,{"DA";"EN"},{" konsolideret";" consolidated"}),"")&amp;"{y}"</f>
        <v>//Revisors ansvar (udvidet gennemgang){y}</v>
      </c>
      <c r="H37" s="54"/>
      <c r="I37" s="56" t="s">
        <v>3382</v>
      </c>
      <c r="J37" s="56" t="s">
        <v>3383</v>
      </c>
      <c r="K37" s="58"/>
      <c r="L37" s="58"/>
      <c r="M37" s="57"/>
      <c r="N37" s="57"/>
      <c r="O37" s="57"/>
    </row>
    <row r="38" spans="1:15" ht="15">
      <c r="A38" s="1"/>
      <c r="B38" s="64" t="str">
        <f>"/"&amp;LOOKUP(Stamdata!PP_Language,$I$1:$J$1,$I38:$J38)&amp;IF(OR(Stamdata!PP_Koncern="Ja",Stamdata!PP_Koncern="Yes"),LOOKUP(Stamdata!PP_Language,{"DA";"EN"},{" konsolideret";" consolidated"}),"")&amp;"{x}"</f>
        <v>/Udtalelse om ledelsesberetningen (udvidet gennemgang){x}</v>
      </c>
      <c r="C38" s="64" t="str">
        <f>"//"&amp;LOOKUP(Stamdata!PP_Language,$I$1:$J$1,$I38:$J38)&amp;IF(OR(Stamdata!PP_Koncern="Ja",Stamdata!PP_Koncern="Yes"),LOOKUP(Stamdata!PP_Language,{"DA";"EN"},{" konsolideret";" consolidated"}),"")&amp;"{y}"</f>
        <v>//Udtalelse om ledelsesberetningen (udvidet gennemgang){y}</v>
      </c>
      <c r="H38" s="54"/>
      <c r="I38" s="13" t="s">
        <v>3389</v>
      </c>
      <c r="J38" s="13" t="s">
        <v>3390</v>
      </c>
      <c r="K38" s="58"/>
      <c r="L38" s="58"/>
      <c r="M38" s="57"/>
      <c r="N38" s="57"/>
      <c r="O38" s="57"/>
    </row>
    <row r="39" spans="1:15" s="35" customFormat="1" ht="15">
      <c r="A39" s="1"/>
      <c r="B39" s="63" t="str">
        <f>"/"&amp;LOOKUP(Stamdata!PP_Language,$I$1:$J$1,$I39:$J39)&amp;IF(OR(Stamdata!PP_Koncern="Ja",Stamdata!PP_Koncern="Yes"),LOOKUP(Stamdata!PP_Language,{"DA";"EN"},{" konsolideret";" consolidated"}),"")&amp;"{x}"</f>
        <v>/Erklæringer i henhold til anden lovgivning og øvrig regulering (udvidet gennemgang){x}</v>
      </c>
      <c r="C39" s="63" t="str">
        <f>"//"&amp;LOOKUP(Stamdata!PP_Language,$I$1:$J$1,$I39:$J39)&amp;IF(OR(Stamdata!PP_Koncern="Ja",Stamdata!PP_Koncern="Yes"),LOOKUP(Stamdata!PP_Language,{"DA";"EN"},{" konsolideret";" consolidated"}),"")&amp;"{y}"</f>
        <v>//Erklæringer i henhold til anden lovgivning og øvrig regulering (udvidet gennemgang){y}</v>
      </c>
      <c r="D39" s="53"/>
      <c r="E39" s="53"/>
      <c r="F39" s="53"/>
      <c r="G39" s="53"/>
      <c r="H39" s="54"/>
      <c r="I39" s="13" t="s">
        <v>3388</v>
      </c>
      <c r="J39" s="13" t="s">
        <v>3705</v>
      </c>
      <c r="K39" s="57"/>
      <c r="L39" s="57"/>
      <c r="M39" s="57"/>
      <c r="N39" s="57"/>
      <c r="O39" s="57"/>
    </row>
    <row r="40" spans="1:15" s="79" customFormat="1" ht="15">
      <c r="A40" s="1"/>
      <c r="B40" s="64" t="str">
        <f>"/"&amp;LOOKUP(Stamdata!PP_Language,$I$1:$J$1,$I40:$J40)&amp;IF(OR(Stamdata!PP_Koncern="Ja",Stamdata!PP_Koncern="Yes"),LOOKUP(Stamdata!PP_Language,{"DA";"EN"},{" konsolideret";" consolidated"}),"")&amp;"{x}"</f>
        <v>/Erklæringsforpligtelser i henhold til erklæringsbekendtgørelsen (udvidet gennemgang){x}</v>
      </c>
      <c r="C40" s="64" t="str">
        <f>"//"&amp;LOOKUP(Stamdata!PP_Language,$I$1:$J$1,$I40:$J40)&amp;IF(OR(Stamdata!PP_Koncern="Ja",Stamdata!PP_Koncern="Yes"),LOOKUP(Stamdata!PP_Language,{"DA";"EN"},{" konsolideret";" consolidated"}),"")&amp;"{y}"</f>
        <v>//Erklæringsforpligtelser i henhold til erklæringsbekendtgørelsen (udvidet gennemgang){y}</v>
      </c>
      <c r="D40" s="53"/>
      <c r="E40" s="53"/>
      <c r="F40" s="53"/>
      <c r="G40" s="53"/>
      <c r="H40" s="54"/>
      <c r="I40" s="13" t="s">
        <v>3864</v>
      </c>
      <c r="J40" s="13" t="s">
        <v>3855</v>
      </c>
      <c r="K40" s="58"/>
      <c r="L40" s="58"/>
      <c r="M40" s="57"/>
      <c r="N40" s="57"/>
      <c r="O40" s="57"/>
    </row>
    <row r="41" spans="1:15" ht="15">
      <c r="A41" s="1"/>
      <c r="B41" s="64" t="str">
        <f>"/"&amp;LOOKUP(Stamdata!PP_Language,$I$1:$J$1,$I41:$J41)&amp;IF(OR(Stamdata!PP_Koncern="Ja",Stamdata!PP_Koncern="Yes"),LOOKUP(Stamdata!PP_Language,{"DA";"EN"},{" konsolideret";" consolidated"}),"")&amp;"{x}"</f>
        <v>/Udtalelse om andre oplysninger (udvidet gennemgang){x}</v>
      </c>
      <c r="C41" s="64" t="str">
        <f>"//"&amp;LOOKUP(Stamdata!PP_Language,$I$1:$J$1,$I41:$J41)&amp;IF(OR(Stamdata!PP_Koncern="Ja",Stamdata!PP_Koncern="Yes"),LOOKUP(Stamdata!PP_Language,{"DA";"EN"},{" konsolideret";" consolidated"}),"")&amp;"{y}"</f>
        <v>//Udtalelse om andre oplysninger (udvidet gennemgang){y}</v>
      </c>
      <c r="H41" s="54"/>
      <c r="I41" s="13" t="s">
        <v>3865</v>
      </c>
      <c r="J41" s="13" t="s">
        <v>3866</v>
      </c>
      <c r="K41" s="58"/>
      <c r="L41" s="58"/>
      <c r="M41" s="57"/>
      <c r="N41" s="57"/>
      <c r="O41" s="57"/>
    </row>
    <row r="42" spans="1:15" ht="15">
      <c r="A42" s="1"/>
      <c r="B42" s="64" t="str">
        <f>"/"&amp;LOOKUP(Stamdata!PP_Language,$I$1:$J$1,$I42:$J42)&amp;IF(OR(Stamdata!PP_Koncern="Ja",Stamdata!PP_Koncern="Yes"),LOOKUP(Stamdata!PP_Language,{"DA";"EN"},{" konsolideret";" consolidated"}),"")&amp;"{x}"</f>
        <v>/Andre erklæringer (udvidet gennemgang){x}</v>
      </c>
      <c r="C42" s="64" t="str">
        <f>"//"&amp;LOOKUP(Stamdata!PP_Language,$I$1:$J$1,$I42:$J42)&amp;IF(OR(Stamdata!PP_Koncern="Ja",Stamdata!PP_Koncern="Yes"),LOOKUP(Stamdata!PP_Language,{"DA";"EN"},{" konsolideret";" consolidated"}),"")&amp;"{y}"</f>
        <v>//Andre erklæringer (udvidet gennemgang){y}</v>
      </c>
      <c r="H42" s="54"/>
      <c r="I42" s="13" t="s">
        <v>3391</v>
      </c>
      <c r="J42" s="13" t="s">
        <v>3392</v>
      </c>
      <c r="K42" s="58"/>
      <c r="L42" s="58"/>
      <c r="M42" s="57"/>
      <c r="N42" s="57"/>
      <c r="O42" s="57"/>
    </row>
    <row r="43" spans="1:8" ht="15">
      <c r="A43" s="1"/>
      <c r="H43" s="54"/>
    </row>
    <row r="44" spans="1:8" ht="15">
      <c r="A44" s="1" t="s">
        <v>2</v>
      </c>
      <c r="H44" s="54"/>
    </row>
    <row r="45" spans="1:15" ht="15">
      <c r="A45" s="1"/>
      <c r="B45" s="62" t="str">
        <f>"/"&amp;LOOKUP(Stamdata!PP_Language,$I$1:$J$1,$I45:$J45)&amp;IF(OR(Stamdata!PP_Koncern="Ja",Stamdata!PP_Koncern="Yes"),LOOKUP(Stamdata!PP_Language,{"DA";"EN"},{" konsolideret";" consolidated"}),"")&amp;"{x}"</f>
        <v>/Revisors erklæring om gennemgang (review){x}</v>
      </c>
      <c r="C45" s="62" t="str">
        <f>"//"&amp;LOOKUP(Stamdata!PP_Language,$I$1:$J$1,$I45:$J45)&amp;IF(OR(Stamdata!PP_Koncern="Ja",Stamdata!PP_Koncern="Yes"),LOOKUP(Stamdata!PP_Language,{"DA";"EN"},{" konsolideret";" consolidated"}),"")&amp;"{y}"</f>
        <v>//Revisors erklæring om gennemgang (review){y}</v>
      </c>
      <c r="H45" s="54"/>
      <c r="I45" s="13" t="s">
        <v>3393</v>
      </c>
      <c r="J45" s="13" t="s">
        <v>3394</v>
      </c>
      <c r="K45" s="56"/>
      <c r="L45" s="56"/>
      <c r="M45" s="56"/>
      <c r="N45" s="56"/>
      <c r="O45" s="56"/>
    </row>
    <row r="46" spans="1:15" s="35" customFormat="1" ht="15">
      <c r="A46" s="1"/>
      <c r="B46" s="63" t="str">
        <f>"/"&amp;LOOKUP(Stamdata!PP_Language,$I$1:$J$1,$I46:$J46)&amp;IF(OR(Stamdata!PP_Koncern="Ja",Stamdata!PP_Koncern="Yes"),LOOKUP(Stamdata!PP_Language,{"DA";"EN"},{" konsolideret";" consolidated"}),"")&amp;"{x}"</f>
        <v>/Den uafhængige revisors erklæringer (review){x}</v>
      </c>
      <c r="C46" s="63" t="str">
        <f>"//"&amp;LOOKUP(Stamdata!PP_Language,$I$1:$J$1,$I46:$J46)&amp;IF(OR(Stamdata!PP_Koncern="Ja",Stamdata!PP_Koncern="Yes"),LOOKUP(Stamdata!PP_Language,{"DA";"EN"},{" konsolideret";" consolidated"}),"")&amp;"{y}"</f>
        <v>//Den uafhængige revisors erklæringer (review){y}</v>
      </c>
      <c r="D46" s="53"/>
      <c r="E46" s="53"/>
      <c r="F46" s="53"/>
      <c r="G46" s="53"/>
      <c r="H46" s="54"/>
      <c r="I46" s="13" t="s">
        <v>3395</v>
      </c>
      <c r="J46" s="13" t="s">
        <v>3396</v>
      </c>
      <c r="K46" s="57"/>
      <c r="L46" s="57"/>
      <c r="M46" s="57"/>
      <c r="N46" s="57"/>
      <c r="O46" s="57"/>
    </row>
    <row r="47" spans="1:15" ht="15">
      <c r="A47" s="1"/>
      <c r="B47" s="64" t="str">
        <f>"/"&amp;LOOKUP(Stamdata!PP_Language,$I$1:$J$1,$I47:$J47)&amp;IF(OR(Stamdata!PP_Koncern="Ja",Stamdata!PP_Koncern="Yes"),LOOKUP(Stamdata!PP_Language,{"DA";"EN"},{" konsolideret";" consolidated"}),"")&amp;"{x}"</f>
        <v>/Adressat (review){x}</v>
      </c>
      <c r="C47" s="64" t="str">
        <f>"//"&amp;LOOKUP(Stamdata!PP_Language,$I$1:$J$1,$I47:$J47)&amp;IF(OR(Stamdata!PP_Koncern="Ja",Stamdata!PP_Koncern="Yes"),LOOKUP(Stamdata!PP_Language,{"DA";"EN"},{" konsolideret";" consolidated"}),"")&amp;"{y}"</f>
        <v>//Adressat (review){y}</v>
      </c>
      <c r="H47" s="54"/>
      <c r="I47" s="13" t="s">
        <v>3397</v>
      </c>
      <c r="J47" s="13" t="s">
        <v>3398</v>
      </c>
      <c r="K47" s="58"/>
      <c r="L47" s="58"/>
      <c r="M47" s="57"/>
      <c r="N47" s="57"/>
      <c r="O47" s="57"/>
    </row>
    <row r="48" spans="1:15" ht="15">
      <c r="A48" s="1"/>
      <c r="B48" s="64" t="str">
        <f>"/"&amp;LOOKUP(Stamdata!PP_Language,$I$1:$J$1,$I48:$J48)&amp;IF(OR(Stamdata!PP_Koncern="Ja",Stamdata!PP_Koncern="Yes"),LOOKUP(Stamdata!PP_Language,{"DA";"EN"},{" konsolideret";" consolidated"}),"")&amp;"{x}"</f>
        <v>/Identifikation af det gennemgåede regnskab (review){x}</v>
      </c>
      <c r="C48" s="64" t="str">
        <f>"//"&amp;LOOKUP(Stamdata!PP_Language,$I$1:$J$1,$I48:$J48)&amp;IF(OR(Stamdata!PP_Koncern="Ja",Stamdata!PP_Koncern="Yes"),LOOKUP(Stamdata!PP_Language,{"DA";"EN"},{" konsolideret";" consolidated"}),"")&amp;"{y}"</f>
        <v>//Identifikation af det gennemgåede regnskab (review){y}</v>
      </c>
      <c r="H48" s="54"/>
      <c r="I48" s="13" t="s">
        <v>367</v>
      </c>
      <c r="J48" s="13" t="s">
        <v>3399</v>
      </c>
      <c r="K48" s="58"/>
      <c r="L48" s="58"/>
      <c r="M48" s="57"/>
      <c r="N48" s="57"/>
      <c r="O48" s="57"/>
    </row>
    <row r="49" spans="1:15" ht="15">
      <c r="A49" s="1"/>
      <c r="B49" s="64" t="str">
        <f>"/"&amp;LOOKUP(Stamdata!PP_Language,$I$1:$J$1,$I49:$J49)&amp;IF(OR(Stamdata!PP_Koncern="Ja",Stamdata!PP_Koncern="Yes"),LOOKUP(Stamdata!PP_Language,{"DA";"EN"},{" konsolideret";" consolidated"}),"")&amp;"{x}"</f>
        <v>/Omtale af ledelsens ansvar (review){x}</v>
      </c>
      <c r="C49" s="64" t="str">
        <f>"//"&amp;LOOKUP(Stamdata!PP_Language,$I$1:$J$1,$I49:$J49)&amp;IF(OR(Stamdata!PP_Koncern="Ja",Stamdata!PP_Koncern="Yes"),LOOKUP(Stamdata!PP_Language,{"DA";"EN"},{" konsolideret";" consolidated"}),"")&amp;"{y}"</f>
        <v>//Omtale af ledelsens ansvar (review){y}</v>
      </c>
      <c r="H49" s="54"/>
      <c r="I49" s="13" t="s">
        <v>3400</v>
      </c>
      <c r="J49" s="13" t="s">
        <v>3401</v>
      </c>
      <c r="K49" s="58"/>
      <c r="L49" s="58"/>
      <c r="M49" s="57"/>
      <c r="N49" s="57"/>
      <c r="O49" s="57"/>
    </row>
    <row r="50" spans="1:15" ht="15">
      <c r="A50" s="1"/>
      <c r="B50" s="64" t="str">
        <f>"/"&amp;LOOKUP(Stamdata!PP_Language,$I$1:$J$1,$I50:$J50)&amp;IF(OR(Stamdata!PP_Koncern="Ja",Stamdata!PP_Koncern="Yes"),LOOKUP(Stamdata!PP_Language,{"DA";"EN"},{" konsolideret";" consolidated"}),"")&amp;"{x}"</f>
        <v>/Omtale af revisors ansvar (review){x}</v>
      </c>
      <c r="C50" s="64" t="str">
        <f>"//"&amp;LOOKUP(Stamdata!PP_Language,$I$1:$J$1,$I50:$J50)&amp;IF(OR(Stamdata!PP_Koncern="Ja",Stamdata!PP_Koncern="Yes"),LOOKUP(Stamdata!PP_Language,{"DA";"EN"},{" konsolideret";" consolidated"}),"")&amp;"{y}"</f>
        <v>//Omtale af revisors ansvar (review){y}</v>
      </c>
      <c r="H50" s="54"/>
      <c r="I50" s="13" t="s">
        <v>3402</v>
      </c>
      <c r="J50" s="13" t="s">
        <v>3403</v>
      </c>
      <c r="K50" s="58"/>
      <c r="L50" s="58"/>
      <c r="M50" s="57"/>
      <c r="N50" s="57"/>
      <c r="O50" s="57"/>
    </row>
    <row r="51" spans="1:15" ht="15">
      <c r="A51" s="2"/>
      <c r="B51" s="64" t="str">
        <f>"/"&amp;LOOKUP(Stamdata!PP_Language,$I$1:$J$1,$I51:$J51)&amp;IF(OR(Stamdata!PP_Koncern="Ja",Stamdata!PP_Koncern="Yes"),LOOKUP(Stamdata!PP_Language,{"DA";"EN"},{" konsolideret";" consolidated"}),"")&amp;"{x}"</f>
        <v>/Omtale af indholdet af den udførte gennemgang (review){x}</v>
      </c>
      <c r="C51" s="64" t="str">
        <f>"//"&amp;LOOKUP(Stamdata!PP_Language,$I$1:$J$1,$I51:$J51)&amp;IF(OR(Stamdata!PP_Koncern="Ja",Stamdata!PP_Koncern="Yes"),LOOKUP(Stamdata!PP_Language,{"DA";"EN"},{" konsolideret";" consolidated"}),"")&amp;"{y}"</f>
        <v>//Omtale af indholdet af den udførte gennemgang (review){y}</v>
      </c>
      <c r="H51" s="54"/>
      <c r="I51" s="56" t="s">
        <v>3404</v>
      </c>
      <c r="J51" s="56" t="s">
        <v>3405</v>
      </c>
      <c r="K51" s="58"/>
      <c r="L51" s="58"/>
      <c r="M51" s="57"/>
      <c r="N51" s="57"/>
      <c r="O51" s="57"/>
    </row>
    <row r="52" spans="1:15" ht="15">
      <c r="A52" s="2"/>
      <c r="B52" s="64" t="str">
        <f>"/"&amp;LOOKUP(Stamdata!PP_Language,$I$1:$J$1,$I52:$J52)&amp;IF(OR(Stamdata!PP_Koncern="Ja",Stamdata!PP_Koncern="Yes"),LOOKUP(Stamdata!PP_Language,{"DA";"EN"},{" konsolideret";" consolidated"}),"")&amp;"{x}"</f>
        <v>/Forbehold (review){x}</v>
      </c>
      <c r="C52" s="64" t="str">
        <f>"//"&amp;LOOKUP(Stamdata!PP_Language,$I$1:$J$1,$I52:$J52)&amp;IF(OR(Stamdata!PP_Koncern="Ja",Stamdata!PP_Koncern="Yes"),LOOKUP(Stamdata!PP_Language,{"DA";"EN"},{" konsolideret";" consolidated"}),"")&amp;"{y}"</f>
        <v>//Forbehold (review){y}</v>
      </c>
      <c r="H52" s="54"/>
      <c r="I52" s="56" t="s">
        <v>3406</v>
      </c>
      <c r="J52" s="56" t="s">
        <v>3407</v>
      </c>
      <c r="K52" s="58"/>
      <c r="L52" s="58"/>
      <c r="M52" s="57"/>
      <c r="N52" s="57"/>
      <c r="O52" s="57"/>
    </row>
    <row r="53" spans="1:15" ht="15">
      <c r="A53" s="1"/>
      <c r="B53" s="64" t="str">
        <f>"/"&amp;LOOKUP(Stamdata!PP_Language,$I$1:$J$1,$I53:$J53)&amp;IF(OR(Stamdata!PP_Koncern="Ja",Stamdata!PP_Koncern="Yes"),LOOKUP(Stamdata!PP_Language,{"DA";"EN"},{" konsolideret";" consolidated"}),"")&amp;"{x}"</f>
        <v>/Konklusion (review){x}</v>
      </c>
      <c r="C53" s="64" t="str">
        <f>"//"&amp;LOOKUP(Stamdata!PP_Language,$I$1:$J$1,$I53:$J53)&amp;IF(OR(Stamdata!PP_Koncern="Ja",Stamdata!PP_Koncern="Yes"),LOOKUP(Stamdata!PP_Language,{"DA";"EN"},{" konsolideret";" consolidated"}),"")&amp;"{y}"</f>
        <v>//Konklusion (review){y}</v>
      </c>
      <c r="H53" s="54"/>
      <c r="I53" s="13" t="s">
        <v>3408</v>
      </c>
      <c r="J53" s="13" t="s">
        <v>4028</v>
      </c>
      <c r="K53" s="58"/>
      <c r="L53" s="58"/>
      <c r="M53" s="57"/>
      <c r="N53" s="57"/>
      <c r="O53" s="57"/>
    </row>
    <row r="54" spans="1:15" ht="15">
      <c r="A54" s="1"/>
      <c r="B54" s="64" t="str">
        <f>"/"&amp;LOOKUP(Stamdata!PP_Language,$I$1:$J$1,$I54:$J54)&amp;IF(OR(Stamdata!PP_Koncern="Ja",Stamdata!PP_Koncern="Yes"),LOOKUP(Stamdata!PP_Language,{"DA";"EN"},{" konsolideret";" consolidated"}),"")&amp;"{x}"</f>
        <v>/Fremhævelse af forhold i regnskabet (review){x}</v>
      </c>
      <c r="C54" s="64" t="str">
        <f>"//"&amp;LOOKUP(Stamdata!PP_Language,$I$1:$J$1,$I54:$J54)&amp;IF(OR(Stamdata!PP_Koncern="Ja",Stamdata!PP_Koncern="Yes"),LOOKUP(Stamdata!PP_Language,{"DA";"EN"},{" konsolideret";" consolidated"}),"")&amp;"{y}"</f>
        <v>//Fremhævelse af forhold i regnskabet (review){y}</v>
      </c>
      <c r="H54" s="54"/>
      <c r="I54" s="13" t="s">
        <v>3867</v>
      </c>
      <c r="J54" s="13" t="s">
        <v>3868</v>
      </c>
      <c r="K54" s="58"/>
      <c r="L54" s="58"/>
      <c r="M54" s="57"/>
      <c r="N54" s="57"/>
      <c r="O54" s="57"/>
    </row>
    <row r="55" spans="1:15" s="149" customFormat="1" ht="15">
      <c r="A55" s="1"/>
      <c r="B55" s="64" t="str">
        <f>"/"&amp;LOOKUP(Stamdata!PP_Language,$I$1:$J$1,$I55:$J55)&amp;IF(OR(Stamdata!PP_Koncern="Ja",Stamdata!PP_Koncern="Yes"),LOOKUP(Stamdata!PP_Language,{"DA";"EN"},{" konsolideret";" consolidated"}),"")&amp;"{x}"</f>
        <v>/Fremhævelse af forhold vedrørende reviewet{x}</v>
      </c>
      <c r="C55" s="64" t="str">
        <f>"//"&amp;LOOKUP(Stamdata!PP_Language,$I$1:$J$1,$I55:$J55)&amp;IF(OR(Stamdata!PP_Koncern="Ja",Stamdata!PP_Koncern="Yes"),LOOKUP(Stamdata!PP_Language,{"DA";"EN"},{" konsolideret";" consolidated"}),"")&amp;"{y}"</f>
        <v>//Fremhævelse af forhold vedrørende reviewet{y}</v>
      </c>
      <c r="D55" s="53"/>
      <c r="E55" s="53"/>
      <c r="F55" s="53"/>
      <c r="G55" s="53"/>
      <c r="H55" s="54"/>
      <c r="I55" s="13" t="s">
        <v>4005</v>
      </c>
      <c r="J55" s="13" t="s">
        <v>4006</v>
      </c>
      <c r="K55" s="58"/>
      <c r="L55" s="58"/>
      <c r="M55" s="57"/>
      <c r="N55" s="57"/>
      <c r="O55" s="57"/>
    </row>
    <row r="56" spans="1:15" s="35" customFormat="1" ht="15">
      <c r="A56" s="1"/>
      <c r="B56" s="63" t="str">
        <f>"/"&amp;LOOKUP(Stamdata!PP_Language,$I$1:$J$1,$I56:$J56)&amp;IF(OR(Stamdata!PP_Koncern="Ja",Stamdata!PP_Koncern="Yes"),LOOKUP(Stamdata!PP_Language,{"DA";"EN"},{" konsolideret";" consolidated"}),"")&amp;"{x}"</f>
        <v>/Erklæringer i henhold til anden lovgivning og øvrig regulering (review){x}</v>
      </c>
      <c r="C56" s="63" t="str">
        <f>"//"&amp;LOOKUP(Stamdata!PP_Language,$I$1:$J$1,$I56:$J56)&amp;IF(OR(Stamdata!PP_Koncern="Ja",Stamdata!PP_Koncern="Yes"),LOOKUP(Stamdata!PP_Language,{"DA";"EN"},{" konsolideret";" consolidated"}),"")&amp;"{y}"</f>
        <v>//Erklæringer i henhold til anden lovgivning og øvrig regulering (review){y}</v>
      </c>
      <c r="D56" s="53"/>
      <c r="E56" s="53"/>
      <c r="F56" s="53"/>
      <c r="G56" s="53"/>
      <c r="H56" s="54"/>
      <c r="I56" s="13" t="s">
        <v>3410</v>
      </c>
      <c r="J56" s="13" t="s">
        <v>3411</v>
      </c>
      <c r="K56" s="57"/>
      <c r="L56" s="57"/>
      <c r="M56" s="57"/>
      <c r="N56" s="57"/>
      <c r="O56" s="57"/>
    </row>
    <row r="57" spans="1:15" ht="15">
      <c r="A57" s="1"/>
      <c r="B57" s="64" t="str">
        <f>"/"&amp;LOOKUP(Stamdata!PP_Language,$I$1:$J$1,$I57:$J57)&amp;IF(OR(Stamdata!PP_Koncern="Ja",Stamdata!PP_Koncern="Yes"),LOOKUP(Stamdata!PP_Language,{"DA";"EN"},{" konsolideret";" consolidated"}),"")&amp;"{x}"</f>
        <v>/Udtalelse om ledelsesberetningen (review){x}</v>
      </c>
      <c r="C57" s="64" t="str">
        <f>"//"&amp;LOOKUP(Stamdata!PP_Language,$I$1:$J$1,$I57:$J57)&amp;IF(OR(Stamdata!PP_Koncern="Ja",Stamdata!PP_Koncern="Yes"),LOOKUP(Stamdata!PP_Language,{"DA";"EN"},{" konsolideret";" consolidated"}),"")&amp;"{y}"</f>
        <v>//Udtalelse om ledelsesberetningen (review){y}</v>
      </c>
      <c r="H57" s="54"/>
      <c r="I57" s="13" t="s">
        <v>3412</v>
      </c>
      <c r="J57" s="13" t="s">
        <v>3413</v>
      </c>
      <c r="K57" s="58"/>
      <c r="L57" s="58"/>
      <c r="M57" s="57"/>
      <c r="N57" s="57"/>
      <c r="O57" s="57"/>
    </row>
    <row r="58" spans="1:15" ht="15">
      <c r="A58" s="1"/>
      <c r="B58" s="64" t="str">
        <f>"/"&amp;LOOKUP(Stamdata!PP_Language,$I$1:$J$1,$I58:$J58)&amp;IF(OR(Stamdata!PP_Koncern="Ja",Stamdata!PP_Koncern="Yes"),LOOKUP(Stamdata!PP_Language,{"DA";"EN"},{" konsolideret";" consolidated"}),"")&amp;"{x}"</f>
        <v>/Andre erklæringer (review){x}</v>
      </c>
      <c r="C58" s="64" t="str">
        <f>"//"&amp;LOOKUP(Stamdata!PP_Language,$I$1:$J$1,$I58:$J58)&amp;IF(OR(Stamdata!PP_Koncern="Ja",Stamdata!PP_Koncern="Yes"),LOOKUP(Stamdata!PP_Language,{"DA";"EN"},{" konsolideret";" consolidated"}),"")&amp;"{y}"</f>
        <v>//Andre erklæringer (review){y}</v>
      </c>
      <c r="H58" s="54"/>
      <c r="I58" s="13" t="s">
        <v>3414</v>
      </c>
      <c r="J58" s="13" t="s">
        <v>3415</v>
      </c>
      <c r="K58" s="58"/>
      <c r="L58" s="58"/>
      <c r="M58" s="57"/>
      <c r="N58" s="57"/>
      <c r="O58" s="57"/>
    </row>
    <row r="59" spans="1:8" ht="15">
      <c r="A59" s="1"/>
      <c r="H59" s="54"/>
    </row>
    <row r="60" spans="1:8" ht="15">
      <c r="A60" s="1" t="s">
        <v>14</v>
      </c>
      <c r="H60" s="54"/>
    </row>
    <row r="61" spans="1:15" ht="15">
      <c r="A61" s="1"/>
      <c r="B61" s="62" t="str">
        <f>"/"&amp;LOOKUP(Stamdata!PP_Language,$I$1:$J$1,$I61:$J61)&amp;IF(OR(Stamdata!PP_Koncern="Ja",Stamdata!PP_Koncern="Yes"),LOOKUP(Stamdata!PP_Language,{"DA";"EN"},{" konsolideret";" consolidated"}),"")&amp;"{x}"</f>
        <v>/Andre erklæringer uden sikkerhed{x}</v>
      </c>
      <c r="C61" s="62" t="str">
        <f>"//"&amp;LOOKUP(Stamdata!PP_Language,$I$1:$J$1,$I61:$J61)&amp;IF(OR(Stamdata!PP_Koncern="Ja",Stamdata!PP_Koncern="Yes"),LOOKUP(Stamdata!PP_Language,{"DA";"EN"},{" konsolideret";" consolidated"}),"")&amp;"{y}"</f>
        <v>//Andre erklæringer uden sikkerhed{y}</v>
      </c>
      <c r="H61" s="54"/>
      <c r="I61" s="13" t="s">
        <v>3416</v>
      </c>
      <c r="J61" s="13" t="s">
        <v>4037</v>
      </c>
      <c r="K61" s="56"/>
      <c r="L61" s="56"/>
      <c r="M61" s="56"/>
      <c r="N61" s="56"/>
      <c r="O61" s="56"/>
    </row>
    <row r="62" spans="1:15" s="35" customFormat="1" ht="15">
      <c r="A62" s="1"/>
      <c r="B62" s="63" t="str">
        <f>"/"&amp;LOOKUP(Stamdata!PP_Language,$I$1:$J$1,$I62:$J62)&amp;IF(OR(Stamdata!PP_Koncern="Ja",Stamdata!PP_Koncern="Yes"),LOOKUP(Stamdata!PP_Language,{"DA";"EN"},{" konsolideret";" consolidated"}),"")&amp;"{x}"</f>
        <v>/Revisors erklæringer (andre erklæringer uden sikkerhed){x}</v>
      </c>
      <c r="C62" s="63" t="str">
        <f>"//"&amp;LOOKUP(Stamdata!PP_Language,$I$1:$J$1,$I62:$J62)&amp;IF(OR(Stamdata!PP_Koncern="Ja",Stamdata!PP_Koncern="Yes"),LOOKUP(Stamdata!PP_Language,{"DA";"EN"},{" konsolideret";" consolidated"}),"")&amp;"{y}"</f>
        <v>//Revisors erklæringer (andre erklæringer uden sikkerhed){y}</v>
      </c>
      <c r="D62" s="53"/>
      <c r="E62" s="53"/>
      <c r="F62" s="53"/>
      <c r="G62" s="53"/>
      <c r="H62" s="54"/>
      <c r="I62" s="13" t="s">
        <v>3417</v>
      </c>
      <c r="J62" s="13" t="s">
        <v>3418</v>
      </c>
      <c r="K62" s="57"/>
      <c r="L62" s="57"/>
      <c r="M62" s="57"/>
      <c r="N62" s="57"/>
      <c r="O62" s="57"/>
    </row>
    <row r="63" spans="1:15" ht="15">
      <c r="A63" s="1"/>
      <c r="B63" s="64" t="str">
        <f>"/"&amp;LOOKUP(Stamdata!PP_Language,$I$1:$J$1,$I63:$J63)&amp;IF(OR(Stamdata!PP_Koncern="Ja",Stamdata!PP_Koncern="Yes"),LOOKUP(Stamdata!PP_Language,{"DA";"EN"},{" konsolideret";" consolidated"}),"")&amp;"{x}"</f>
        <v>/Adressat (andre erklæringer uden sikkerhed){x}</v>
      </c>
      <c r="C63" s="64" t="str">
        <f>"//"&amp;LOOKUP(Stamdata!PP_Language,$I$1:$J$1,$I63:$J63)&amp;IF(OR(Stamdata!PP_Koncern="Ja",Stamdata!PP_Koncern="Yes"),LOOKUP(Stamdata!PP_Language,{"DA";"EN"},{" konsolideret";" consolidated"}),"")&amp;"{y}"</f>
        <v>//Adressat (andre erklæringer uden sikkerhed){y}</v>
      </c>
      <c r="H63" s="54"/>
      <c r="I63" s="13" t="s">
        <v>3419</v>
      </c>
      <c r="J63" s="13" t="s">
        <v>3420</v>
      </c>
      <c r="K63" s="58"/>
      <c r="L63" s="58"/>
      <c r="M63" s="57"/>
      <c r="N63" s="57"/>
      <c r="O63" s="57"/>
    </row>
    <row r="64" spans="1:15" ht="15">
      <c r="A64" s="1"/>
      <c r="B64" s="64" t="str">
        <f>"/"&amp;LOOKUP(Stamdata!PP_Language,$I$1:$J$1,$I64:$J64)&amp;IF(OR(Stamdata!PP_Koncern="Ja",Stamdata!PP_Koncern="Yes"),LOOKUP(Stamdata!PP_Language,{"DA";"EN"},{" konsolideret";" consolidated"}),"")&amp;"{x}"</f>
        <v>/Omtale af arbejdets og erklæringens omfang (andre erklæringer uden sikkerhed){x}</v>
      </c>
      <c r="C64" s="64" t="str">
        <f>"//"&amp;LOOKUP(Stamdata!PP_Language,$I$1:$J$1,$I64:$J64)&amp;IF(OR(Stamdata!PP_Koncern="Ja",Stamdata!PP_Koncern="Yes"),LOOKUP(Stamdata!PP_Language,{"DA";"EN"},{" konsolideret";" consolidated"}),"")&amp;"{y}"</f>
        <v>//Omtale af arbejdets og erklæringens omfang (andre erklæringer uden sikkerhed){y}</v>
      </c>
      <c r="H64" s="54"/>
      <c r="I64" s="13" t="s">
        <v>3421</v>
      </c>
      <c r="J64" s="13" t="s">
        <v>3422</v>
      </c>
      <c r="K64" s="58"/>
      <c r="L64" s="58"/>
      <c r="M64" s="57"/>
      <c r="N64" s="57"/>
      <c r="O64" s="57"/>
    </row>
    <row r="65" spans="1:8" ht="15">
      <c r="A65" s="1"/>
      <c r="H65" s="54"/>
    </row>
    <row r="66" spans="1:8" ht="15">
      <c r="A66" s="1" t="s">
        <v>1859</v>
      </c>
      <c r="H66" s="54"/>
    </row>
    <row r="67" spans="1:15" ht="15">
      <c r="A67" s="1"/>
      <c r="B67" s="62" t="str">
        <f>"/"&amp;LOOKUP(Stamdata!PP_Language,$I$1:$J$1,$I67:$J67)&amp;IF(OR(Stamdata!PP_Koncern="Ja",Stamdata!PP_Koncern="Yes"),LOOKUP(Stamdata!PP_Language,{"DA";"EN"},{" konsolideret";" consolidated"}),"")&amp;"{x}"</f>
        <v>/Erklæringer fra intern revision{x}</v>
      </c>
      <c r="C67" s="62" t="str">
        <f>"//"&amp;LOOKUP(Stamdata!PP_Language,$I$1:$J$1,$I67:$J67)&amp;IF(OR(Stamdata!PP_Koncern="Ja",Stamdata!PP_Koncern="Yes"),LOOKUP(Stamdata!PP_Language,{"DA";"EN"},{" konsolideret";" consolidated"}),"")&amp;"{y}"</f>
        <v>//Erklæringer fra intern revision{y}</v>
      </c>
      <c r="H67" s="54"/>
      <c r="I67" s="13" t="s">
        <v>3423</v>
      </c>
      <c r="J67" s="13" t="s">
        <v>3424</v>
      </c>
      <c r="K67" s="56"/>
      <c r="L67" s="56"/>
      <c r="M67" s="56"/>
      <c r="N67" s="56"/>
      <c r="O67" s="56"/>
    </row>
    <row r="68" spans="1:15" ht="15">
      <c r="A68" s="1"/>
      <c r="B68" s="63" t="str">
        <f>"/"&amp;LOOKUP(Stamdata!PP_Language,$I$1:$J$1,$I68:$J68)&amp;IF(OR(Stamdata!PP_Koncern="Ja",Stamdata!PP_Koncern="Yes"),LOOKUP(Stamdata!PP_Language,{"DA";"EN"},{" konsolideret";" consolidated"}),"")&amp;"{x}"</f>
        <v>/Omtale af arbejdets og erklæringens omfang (erklæring fra intern revision){x}</v>
      </c>
      <c r="C68" s="63" t="str">
        <f>"//"&amp;LOOKUP(Stamdata!PP_Language,$I$1:$J$1,$I68:$J68)&amp;IF(OR(Stamdata!PP_Koncern="Ja",Stamdata!PP_Koncern="Yes"),LOOKUP(Stamdata!PP_Language,{"DA";"EN"},{" konsolideret";" consolidated"}),"")&amp;"{y}"</f>
        <v>//Omtale af arbejdets og erklæringens omfang (erklæring fra intern revision){y}</v>
      </c>
      <c r="H68" s="54"/>
      <c r="I68" s="13" t="s">
        <v>3425</v>
      </c>
      <c r="J68" s="13" t="s">
        <v>3426</v>
      </c>
      <c r="K68" s="57"/>
      <c r="L68" s="57"/>
      <c r="M68" s="57"/>
      <c r="N68" s="57"/>
      <c r="O68" s="57"/>
    </row>
    <row r="69" spans="1:8" ht="15">
      <c r="A69" s="1"/>
      <c r="H69" s="54"/>
    </row>
    <row r="70" spans="1:15" s="71" customFormat="1" ht="15">
      <c r="A70" s="1" t="s">
        <v>3738</v>
      </c>
      <c r="B70" s="53"/>
      <c r="C70" s="53"/>
      <c r="D70" s="53"/>
      <c r="E70" s="53"/>
      <c r="F70" s="53"/>
      <c r="G70" s="53"/>
      <c r="H70" s="54"/>
      <c r="I70" s="13"/>
      <c r="J70" s="13"/>
      <c r="K70" s="13"/>
      <c r="L70" s="13"/>
      <c r="M70" s="13"/>
      <c r="N70" s="13"/>
      <c r="O70" s="13"/>
    </row>
    <row r="71" spans="1:15" s="71" customFormat="1" ht="15">
      <c r="A71" s="1"/>
      <c r="B71" s="62" t="str">
        <f>"/"&amp;LOOKUP(Stamdata!PP_Language,$I$1:$J$1,$I71:$J71)&amp;IF(OR(Stamdata!PP_Koncern="Ja",Stamdata!PP_Koncern="Yes"),LOOKUP(Stamdata!PP_Language,{"DA";"EN"},{" konsolideret";" consolidated"}),"")&amp;"{x}"</f>
        <v>/Øvrige erklæringer 1{x}</v>
      </c>
      <c r="C71" s="62" t="str">
        <f>"//"&amp;LOOKUP(Stamdata!PP_Language,$I$1:$J$1,$I71:$J71)&amp;IF(OR(Stamdata!PP_Koncern="Ja",Stamdata!PP_Koncern="Yes"),LOOKUP(Stamdata!PP_Language,{"DA";"EN"},{" konsolideret";" consolidated"}),"")&amp;"{y}"</f>
        <v>//Øvrige erklæringer 1{y}</v>
      </c>
      <c r="D71" s="53"/>
      <c r="E71" s="53"/>
      <c r="F71" s="53"/>
      <c r="G71" s="53"/>
      <c r="H71" s="54"/>
      <c r="I71" s="13" t="s">
        <v>3739</v>
      </c>
      <c r="J71" s="13" t="s">
        <v>3740</v>
      </c>
      <c r="K71" s="56"/>
      <c r="L71" s="56"/>
      <c r="M71" s="56"/>
      <c r="N71" s="56"/>
      <c r="O71" s="56"/>
    </row>
    <row r="72" spans="1:15" s="71" customFormat="1" ht="15">
      <c r="A72" s="1"/>
      <c r="B72" s="63" t="str">
        <f>"/"&amp;LOOKUP(Stamdata!PP_Language,$I$1:$J$1,$I72:$J72)&amp;IF(OR(Stamdata!PP_Koncern="Ja",Stamdata!PP_Koncern="Yes"),LOOKUP(Stamdata!PP_Language,{"DA";"EN"},{" konsolideret";" consolidated"}),"")&amp;"{x}"</f>
        <v>/Omtale af arbejdets og erklæringens omfang (øvrige erklæringer) 1{x}</v>
      </c>
      <c r="C72" s="63" t="str">
        <f>"//"&amp;LOOKUP(Stamdata!PP_Language,$I$1:$J$1,$I72:$J72)&amp;IF(OR(Stamdata!PP_Koncern="Ja",Stamdata!PP_Koncern="Yes"),LOOKUP(Stamdata!PP_Language,{"DA";"EN"},{" konsolideret";" consolidated"}),"")&amp;"{y}"</f>
        <v>//Omtale af arbejdets og erklæringens omfang (øvrige erklæringer) 1{y}</v>
      </c>
      <c r="D72" s="53"/>
      <c r="E72" s="53"/>
      <c r="F72" s="53"/>
      <c r="G72" s="53"/>
      <c r="H72" s="54"/>
      <c r="I72" s="13" t="s">
        <v>3741</v>
      </c>
      <c r="J72" s="13" t="s">
        <v>3742</v>
      </c>
      <c r="K72" s="57"/>
      <c r="L72" s="57"/>
      <c r="M72" s="57"/>
      <c r="N72" s="57"/>
      <c r="O72" s="57"/>
    </row>
    <row r="73" spans="1:15" s="71" customFormat="1" ht="15">
      <c r="A73" s="1"/>
      <c r="B73" s="62" t="str">
        <f>"/"&amp;LOOKUP(Stamdata!PP_Language,$I$1:$J$1,$I73:$J73)&amp;IF(OR(Stamdata!PP_Koncern="Ja",Stamdata!PP_Koncern="Yes"),LOOKUP(Stamdata!PP_Language,{"DA";"EN"},{" konsolideret";" consolidated"}),"")&amp;"{x}"</f>
        <v>/Øvrige erklæringer 2{x}</v>
      </c>
      <c r="C73" s="62" t="str">
        <f>"//"&amp;LOOKUP(Stamdata!PP_Language,$I$1:$J$1,$I73:$J73)&amp;IF(OR(Stamdata!PP_Koncern="Ja",Stamdata!PP_Koncern="Yes"),LOOKUP(Stamdata!PP_Language,{"DA";"EN"},{" konsolideret";" consolidated"}),"")&amp;"{y}"</f>
        <v>//Øvrige erklæringer 2{y}</v>
      </c>
      <c r="D73" s="53"/>
      <c r="E73" s="53"/>
      <c r="F73" s="53"/>
      <c r="G73" s="53"/>
      <c r="H73" s="54"/>
      <c r="I73" s="13" t="s">
        <v>3743</v>
      </c>
      <c r="J73" s="13" t="s">
        <v>3744</v>
      </c>
      <c r="K73" s="56"/>
      <c r="L73" s="56"/>
      <c r="M73" s="56"/>
      <c r="N73" s="56"/>
      <c r="O73" s="56"/>
    </row>
    <row r="74" spans="1:15" s="71" customFormat="1" ht="15">
      <c r="A74" s="1"/>
      <c r="B74" s="63" t="str">
        <f>"/"&amp;LOOKUP(Stamdata!PP_Language,$I$1:$J$1,$I74:$J74)&amp;IF(OR(Stamdata!PP_Koncern="Ja",Stamdata!PP_Koncern="Yes"),LOOKUP(Stamdata!PP_Language,{"DA";"EN"},{" konsolideret";" consolidated"}),"")&amp;"{x}"</f>
        <v>/Omtale af arbejdets og erklæringens omfang (øvrige erklæringer) 2{x}</v>
      </c>
      <c r="C74" s="63" t="str">
        <f>"//"&amp;LOOKUP(Stamdata!PP_Language,$I$1:$J$1,$I74:$J74)&amp;IF(OR(Stamdata!PP_Koncern="Ja",Stamdata!PP_Koncern="Yes"),LOOKUP(Stamdata!PP_Language,{"DA";"EN"},{" konsolideret";" consolidated"}),"")&amp;"{y}"</f>
        <v>//Omtale af arbejdets og erklæringens omfang (øvrige erklæringer) 2{y}</v>
      </c>
      <c r="D74" s="53"/>
      <c r="E74" s="53"/>
      <c r="F74" s="53"/>
      <c r="G74" s="53"/>
      <c r="H74" s="54"/>
      <c r="I74" s="13" t="s">
        <v>3745</v>
      </c>
      <c r="J74" s="13" t="s">
        <v>3746</v>
      </c>
      <c r="K74" s="57"/>
      <c r="L74" s="57"/>
      <c r="M74" s="57"/>
      <c r="N74" s="57"/>
      <c r="O74" s="57"/>
    </row>
    <row r="75" spans="1:15" s="71" customFormat="1" ht="15">
      <c r="A75" s="1"/>
      <c r="B75" s="53" t="s">
        <v>3747</v>
      </c>
      <c r="C75" s="53"/>
      <c r="D75" s="53"/>
      <c r="E75" s="53"/>
      <c r="F75" s="53"/>
      <c r="G75" s="53"/>
      <c r="H75" s="54"/>
      <c r="I75" s="13"/>
      <c r="J75" s="13"/>
      <c r="K75" s="13"/>
      <c r="L75" s="13"/>
      <c r="M75" s="13"/>
      <c r="N75" s="13"/>
      <c r="O75" s="13"/>
    </row>
    <row r="76" spans="1:15" s="71" customFormat="1" ht="15">
      <c r="A76" s="1"/>
      <c r="B76" s="53"/>
      <c r="C76" s="53"/>
      <c r="D76" s="53"/>
      <c r="E76" s="53"/>
      <c r="F76" s="53"/>
      <c r="G76" s="53"/>
      <c r="H76" s="54"/>
      <c r="I76" s="13"/>
      <c r="J76" s="13"/>
      <c r="K76" s="13"/>
      <c r="L76" s="13"/>
      <c r="M76" s="13"/>
      <c r="N76" s="13"/>
      <c r="O76" s="13"/>
    </row>
    <row r="77" spans="1:8" ht="15">
      <c r="A77" s="1" t="s">
        <v>13</v>
      </c>
      <c r="H77" s="54"/>
    </row>
    <row r="78" spans="1:15" ht="15">
      <c r="A78" s="1"/>
      <c r="B78" s="62" t="str">
        <f>"/"&amp;LOOKUP(Stamdata!PP_Language,$I$1:$J$1,$I78:$J78)&amp;IF(OR(Stamdata!PP_Koncern="Ja",Stamdata!PP_Koncern="Yes"),LOOKUP(Stamdata!PP_Language,{"DA";"EN"},{" konsolideret";" consolidated"}),"")&amp;"{x}"</f>
        <v>/Ledelsesberetning{x}</v>
      </c>
      <c r="C78" s="62" t="str">
        <f>"//"&amp;LOOKUP(Stamdata!PP_Language,$I$1:$J$1,$I78:$J78)&amp;IF(OR(Stamdata!PP_Koncern="Ja",Stamdata!PP_Koncern="Yes"),LOOKUP(Stamdata!PP_Language,{"DA";"EN"},{" konsolideret";" consolidated"}),"")&amp;"{y}"</f>
        <v>//Ledelsesberetning{y}</v>
      </c>
      <c r="H78" s="54"/>
      <c r="I78" s="13" t="s">
        <v>3427</v>
      </c>
      <c r="J78" s="13" t="s">
        <v>3428</v>
      </c>
      <c r="K78" s="56"/>
      <c r="L78" s="56"/>
      <c r="M78" s="56"/>
      <c r="N78" s="56"/>
      <c r="O78" s="56"/>
    </row>
    <row r="79" spans="1:15" ht="15">
      <c r="A79" s="1"/>
      <c r="B79" s="63" t="str">
        <f>"/"&amp;LOOKUP(Stamdata!PP_Language,$I$1:$J$1,$I79:$J79)&amp;IF(OR(Stamdata!PP_Koncern="Ja",Stamdata!PP_Koncern="Yes"),LOOKUP(Stamdata!PP_Language,{"DA";"EN"},{" konsolideret";" consolidated"}),"")&amp;"{x}"</f>
        <v>/Beskrivelse af virksomhedens væsentligste aktiviteter{x}</v>
      </c>
      <c r="C79" s="63" t="str">
        <f>"//"&amp;LOOKUP(Stamdata!PP_Language,$I$1:$J$1,$I79:$J79)&amp;IF(OR(Stamdata!PP_Koncern="Ja",Stamdata!PP_Koncern="Yes"),LOOKUP(Stamdata!PP_Language,{"DA";"EN"},{" konsolideret";" consolidated"}),"")&amp;"{y}"</f>
        <v>//Beskrivelse af virksomhedens væsentligste aktiviteter{y}</v>
      </c>
      <c r="H79" s="54"/>
      <c r="I79" s="13" t="s">
        <v>3795</v>
      </c>
      <c r="J79" s="13" t="s">
        <v>3796</v>
      </c>
      <c r="K79" s="57"/>
      <c r="L79" s="57"/>
      <c r="M79" s="57"/>
      <c r="N79" s="57"/>
      <c r="O79" s="57"/>
    </row>
    <row r="80" spans="1:15" ht="15">
      <c r="A80" s="1"/>
      <c r="B80" s="63" t="str">
        <f>"/"&amp;LOOKUP(Stamdata!PP_Language,$I$1:$J$1,$I80:$J80)&amp;IF(OR(Stamdata!PP_Koncern="Ja",Stamdata!PP_Koncern="Yes"),LOOKUP(Stamdata!PP_Language,{"DA";"EN"},{" konsolideret";" consolidated"}),"")&amp;"{x}"</f>
        <v>/Beskrivelse af usædvanlige forhold, der kan have påvirket indregningen eller målingen{x}</v>
      </c>
      <c r="C80" s="63" t="str">
        <f>"//"&amp;LOOKUP(Stamdata!PP_Language,$I$1:$J$1,$I80:$J80)&amp;IF(OR(Stamdata!PP_Koncern="Ja",Stamdata!PP_Koncern="Yes"),LOOKUP(Stamdata!PP_Language,{"DA";"EN"},{" konsolideret";" consolidated"}),"")&amp;"{y}"</f>
        <v>//Beskrivelse af usædvanlige forhold, der kan have påvirket indregningen eller målingen{y}</v>
      </c>
      <c r="H80" s="54"/>
      <c r="I80" s="13" t="s">
        <v>3429</v>
      </c>
      <c r="J80" s="13" t="s">
        <v>3430</v>
      </c>
      <c r="K80" s="57"/>
      <c r="L80" s="57"/>
      <c r="M80" s="57"/>
      <c r="N80" s="57"/>
      <c r="O80" s="57"/>
    </row>
    <row r="81" spans="1:15" ht="15">
      <c r="A81" s="1"/>
      <c r="B81" s="63" t="str">
        <f>"/"&amp;LOOKUP(Stamdata!PP_Language,$I$1:$J$1,$I81:$J81)&amp;IF(OR(Stamdata!PP_Koncern="Ja",Stamdata!PP_Koncern="Yes"),LOOKUP(Stamdata!PP_Language,{"DA";"EN"},{" konsolideret";" consolidated"}),"")&amp;"{x}"</f>
        <v>/Beskrivelse af usikkerhed ved indregning eller måling{x}</v>
      </c>
      <c r="C81" s="63" t="str">
        <f>"//"&amp;LOOKUP(Stamdata!PP_Language,$I$1:$J$1,$I81:$J81)&amp;IF(OR(Stamdata!PP_Koncern="Ja",Stamdata!PP_Koncern="Yes"),LOOKUP(Stamdata!PP_Language,{"DA";"EN"},{" konsolideret";" consolidated"}),"")&amp;"{y}"</f>
        <v>//Beskrivelse af usikkerhed ved indregning eller måling{y}</v>
      </c>
      <c r="H81" s="54"/>
      <c r="I81" s="13" t="s">
        <v>3431</v>
      </c>
      <c r="J81" s="13" t="s">
        <v>3432</v>
      </c>
      <c r="K81" s="57"/>
      <c r="L81" s="57"/>
      <c r="M81" s="57"/>
      <c r="N81" s="57"/>
      <c r="O81" s="57"/>
    </row>
    <row r="82" spans="1:15" ht="15">
      <c r="A82" s="1"/>
      <c r="B82" s="63" t="str">
        <f>"/"&amp;LOOKUP(Stamdata!PP_Language,$I$1:$J$1,$I82:$J82)&amp;IF(OR(Stamdata!PP_Koncern="Ja",Stamdata!PP_Koncern="Yes"),LOOKUP(Stamdata!PP_Language,{"DA";"EN"},{" konsolideret";" consolidated"}),"")&amp;"{x}"</f>
        <v>/Beskrivelse af udviklingen i virksomhedens aktiviteter og økonomiske forhold{x}</v>
      </c>
      <c r="C82" s="63" t="str">
        <f>"//"&amp;LOOKUP(Stamdata!PP_Language,$I$1:$J$1,$I82:$J82)&amp;IF(OR(Stamdata!PP_Koncern="Ja",Stamdata!PP_Koncern="Yes"),LOOKUP(Stamdata!PP_Language,{"DA";"EN"},{" konsolideret";" consolidated"}),"")&amp;"{y}"</f>
        <v>//Beskrivelse af udviklingen i virksomhedens aktiviteter og økonomiske forhold{y}</v>
      </c>
      <c r="H82" s="54"/>
      <c r="I82" s="13" t="s">
        <v>3433</v>
      </c>
      <c r="J82" s="13" t="s">
        <v>3434</v>
      </c>
      <c r="K82" s="57"/>
      <c r="L82" s="57"/>
      <c r="M82" s="57"/>
      <c r="N82" s="57"/>
      <c r="O82" s="57"/>
    </row>
    <row r="83" spans="1:15" ht="15">
      <c r="A83" s="1"/>
      <c r="B83" s="63" t="str">
        <f>"/"&amp;LOOKUP(Stamdata!PP_Language,$I$1:$J$1,$I83:$J83)&amp;IF(OR(Stamdata!PP_Koncern="Ja",Stamdata!PP_Koncern="Yes"),LOOKUP(Stamdata!PP_Language,{"DA";"EN"},{" konsolideret";" consolidated"}),"")&amp;"{x}"</f>
        <v>/Beskrivelse af væsentlige ændringer i virksomhedens aktiviteter og økonomiske forhold{x}</v>
      </c>
      <c r="C83" s="63" t="str">
        <f>"//"&amp;LOOKUP(Stamdata!PP_Language,$I$1:$J$1,$I83:$J83)&amp;IF(OR(Stamdata!PP_Koncern="Ja",Stamdata!PP_Koncern="Yes"),LOOKUP(Stamdata!PP_Language,{"DA";"EN"},{" konsolideret";" consolidated"}),"")&amp;"{y}"</f>
        <v>//Beskrivelse af væsentlige ændringer i virksomhedens aktiviteter og økonomiske forhold{y}</v>
      </c>
      <c r="H83" s="54"/>
      <c r="I83" s="13" t="s">
        <v>3435</v>
      </c>
      <c r="J83" s="13" t="s">
        <v>3436</v>
      </c>
      <c r="K83" s="57"/>
      <c r="L83" s="57"/>
      <c r="M83" s="57"/>
      <c r="N83" s="57"/>
      <c r="O83" s="57"/>
    </row>
    <row r="84" spans="1:15" ht="15">
      <c r="A84" s="1"/>
      <c r="B84" s="63" t="str">
        <f>"/"&amp;LOOKUP(Stamdata!PP_Language,$I$1:$J$1,$I84:$J84)&amp;IF(OR(Stamdata!PP_Koncern="Ja",Stamdata!PP_Koncern="Yes"),LOOKUP(Stamdata!PP_Language,{"DA";"EN"},{" konsolideret";" consolidated"}),"")&amp;"{x}"</f>
        <v>/Omtale af betydningsfulde hændelser, som er indtruffet efter regnskabsårets afslutning{x}</v>
      </c>
      <c r="C84" s="63" t="str">
        <f>"//"&amp;LOOKUP(Stamdata!PP_Language,$I$1:$J$1,$I84:$J84)&amp;IF(OR(Stamdata!PP_Koncern="Ja",Stamdata!PP_Koncern="Yes"),LOOKUP(Stamdata!PP_Language,{"DA";"EN"},{" konsolideret";" consolidated"}),"")&amp;"{y}"</f>
        <v>//Omtale af betydningsfulde hændelser, som er indtruffet efter regnskabsårets afslutning{y}</v>
      </c>
      <c r="H84" s="54"/>
      <c r="I84" s="13" t="s">
        <v>3437</v>
      </c>
      <c r="J84" s="13" t="s">
        <v>3438</v>
      </c>
      <c r="K84" s="57"/>
      <c r="L84" s="57"/>
      <c r="M84" s="57"/>
      <c r="N84" s="57"/>
      <c r="O84" s="57"/>
    </row>
    <row r="85" spans="1:15" ht="15">
      <c r="A85" s="1"/>
      <c r="B85" s="63" t="str">
        <f>"/"&amp;LOOKUP(Stamdata!PP_Language,$I$1:$J$1,$I85:$J85)&amp;IF(OR(Stamdata!PP_Koncern="Ja",Stamdata!PP_Koncern="Yes"),LOOKUP(Stamdata!PP_Language,{"DA";"EN"},{" konsolideret";" consolidated"}),"")&amp;"{x}"</f>
        <v>/Beskrivelse af virksomhedens forventede udvikling{x}</v>
      </c>
      <c r="C85" s="63" t="str">
        <f>"//"&amp;LOOKUP(Stamdata!PP_Language,$I$1:$J$1,$I85:$J85)&amp;IF(OR(Stamdata!PP_Koncern="Ja",Stamdata!PP_Koncern="Yes"),LOOKUP(Stamdata!PP_Language,{"DA";"EN"},{" konsolideret";" consolidated"}),"")&amp;"{y}"</f>
        <v>//Beskrivelse af virksomhedens forventede udvikling{y}</v>
      </c>
      <c r="H85" s="54"/>
      <c r="I85" s="13" t="s">
        <v>3439</v>
      </c>
      <c r="J85" s="13" t="s">
        <v>3440</v>
      </c>
      <c r="K85" s="57"/>
      <c r="L85" s="57"/>
      <c r="M85" s="57"/>
      <c r="N85" s="57"/>
      <c r="O85" s="57"/>
    </row>
    <row r="86" spans="1:15" ht="15">
      <c r="A86" s="1"/>
      <c r="B86" s="63" t="str">
        <f>"/"&amp;LOOKUP(Stamdata!PP_Language,$I$1:$J$1,$I86:$J86)&amp;IF(OR(Stamdata!PP_Koncern="Ja",Stamdata!PP_Koncern="Yes"),LOOKUP(Stamdata!PP_Language,{"DA";"EN"},{" konsolideret";" consolidated"}),"")&amp;"{x}"</f>
        <v>/Beskrivelse af virksomhedens videnssressourcer{x}</v>
      </c>
      <c r="C86" s="63" t="str">
        <f>"//"&amp;LOOKUP(Stamdata!PP_Language,$I$1:$J$1,$I86:$J86)&amp;IF(OR(Stamdata!PP_Koncern="Ja",Stamdata!PP_Koncern="Yes"),LOOKUP(Stamdata!PP_Language,{"DA";"EN"},{" konsolideret";" consolidated"}),"")&amp;"{y}"</f>
        <v>//Beskrivelse af virksomhedens videnssressourcer{y}</v>
      </c>
      <c r="H86" s="54"/>
      <c r="I86" s="13" t="s">
        <v>3441</v>
      </c>
      <c r="J86" s="13" t="s">
        <v>3442</v>
      </c>
      <c r="K86" s="57"/>
      <c r="L86" s="57"/>
      <c r="M86" s="57"/>
      <c r="N86" s="57"/>
      <c r="O86" s="57"/>
    </row>
    <row r="87" spans="1:15" s="151" customFormat="1" ht="15">
      <c r="A87" s="1"/>
      <c r="B87" s="63" t="str">
        <f>"/"&amp;LOOKUP(Stamdata!PP_Language,$I$1:$J$1,$I87:$J87)&amp;IF(OR(Stamdata!PP_Koncern="Ja",Stamdata!PP_Koncern="Yes"),LOOKUP(Stamdata!PP_Language,{"DA";"EN"},{" konsolideret";" consolidated"}),"")&amp;"{x}"</f>
        <v>/Beskrivelse af virksomhedens påvirkning af det eksterne miljø og foranstaltninger til forebyggelse, reduktion eller afhjælpning af skader{x}</v>
      </c>
      <c r="C87" s="63" t="str">
        <f>"//"&amp;LOOKUP(Stamdata!PP_Language,$I$1:$J$1,$I87:$J87)&amp;IF(OR(Stamdata!PP_Koncern="Ja",Stamdata!PP_Koncern="Yes"),LOOKUP(Stamdata!PP_Language,{"DA";"EN"},{" konsolideret";" consolidated"}),"")&amp;"{y}"</f>
        <v>//Beskrivelse af virksomhedens påvirkning af det eksterne miljø og foranstaltninger til forebyggelse, reduktion eller afhjælpning af skader{y}</v>
      </c>
      <c r="D87" s="53"/>
      <c r="E87" s="53"/>
      <c r="F87" s="53"/>
      <c r="G87" s="53"/>
      <c r="H87" s="54"/>
      <c r="I87" s="13" t="s">
        <v>4094</v>
      </c>
      <c r="J87" s="13" t="s">
        <v>4095</v>
      </c>
      <c r="K87" s="57"/>
      <c r="L87" s="57"/>
      <c r="M87" s="57"/>
      <c r="N87" s="57"/>
      <c r="O87" s="57"/>
    </row>
    <row r="88" spans="1:15" ht="15">
      <c r="A88" s="1"/>
      <c r="B88" s="63" t="str">
        <f>"/"&amp;LOOKUP(Stamdata!PP_Language,$I$1:$J$1,$I88:$J88)&amp;IF(OR(Stamdata!PP_Koncern="Ja",Stamdata!PP_Koncern="Yes"),LOOKUP(Stamdata!PP_Language,{"DA";"EN"},{" konsolideret";" consolidated"}),"")&amp;"{x}"</f>
        <v>/Beskrivelse af forsknings- og udviklingsaktiviteter i eller for virksomheden{x}</v>
      </c>
      <c r="C88" s="63" t="str">
        <f>"//"&amp;LOOKUP(Stamdata!PP_Language,$I$1:$J$1,$I88:$J88)&amp;IF(OR(Stamdata!PP_Koncern="Ja",Stamdata!PP_Koncern="Yes"),LOOKUP(Stamdata!PP_Language,{"DA";"EN"},{" konsolideret";" consolidated"}),"")&amp;"{y}"</f>
        <v>//Beskrivelse af forsknings- og udviklingsaktiviteter i eller for virksomheden{y}</v>
      </c>
      <c r="H88" s="54"/>
      <c r="I88" s="13" t="s">
        <v>3443</v>
      </c>
      <c r="J88" s="13" t="s">
        <v>3444</v>
      </c>
      <c r="K88" s="57"/>
      <c r="L88" s="57"/>
      <c r="M88" s="57"/>
      <c r="N88" s="57"/>
      <c r="O88" s="57"/>
    </row>
    <row r="89" spans="1:15" ht="15">
      <c r="A89" s="1"/>
      <c r="B89" s="63" t="str">
        <f>"/"&amp;LOOKUP(Stamdata!PP_Language,$I$1:$J$1,$I89:$J89)&amp;IF(OR(Stamdata!PP_Koncern="Ja",Stamdata!PP_Koncern="Yes"),LOOKUP(Stamdata!PP_Language,{"DA";"EN"},{" konsolideret";" consolidated"}),"")&amp;"{x}"</f>
        <v>/Beskrivelse af virksomhedens koncernforhold{x}</v>
      </c>
      <c r="C89" s="63" t="str">
        <f>"//"&amp;LOOKUP(Stamdata!PP_Language,$I$1:$J$1,$I89:$J89)&amp;IF(OR(Stamdata!PP_Koncern="Ja",Stamdata!PP_Koncern="Yes"),LOOKUP(Stamdata!PP_Language,{"DA";"EN"},{" konsolideret";" consolidated"}),"")&amp;"{y}"</f>
        <v>//Beskrivelse af virksomhedens koncernforhold{y}</v>
      </c>
      <c r="H89" s="54"/>
      <c r="I89" s="13" t="s">
        <v>3445</v>
      </c>
      <c r="J89" s="13" t="s">
        <v>3446</v>
      </c>
      <c r="K89" s="57"/>
      <c r="L89" s="57"/>
      <c r="M89" s="57"/>
      <c r="N89" s="57"/>
      <c r="O89" s="57"/>
    </row>
    <row r="90" spans="1:15" ht="15">
      <c r="A90" s="1"/>
      <c r="B90" s="63" t="str">
        <f>"/"&amp;LOOKUP(Stamdata!PP_Language,$I$1:$J$1,$I90:$J90)&amp;IF(OR(Stamdata!PP_Koncern="Ja",Stamdata!PP_Koncern="Yes"),LOOKUP(Stamdata!PP_Language,{"DA";"EN"},{" konsolideret";" consolidated"}),"")&amp;"{x}"</f>
        <v>/Omtale af filialer i udlandet{x}</v>
      </c>
      <c r="C90" s="63" t="str">
        <f>"//"&amp;LOOKUP(Stamdata!PP_Language,$I$1:$J$1,$I90:$J90)&amp;IF(OR(Stamdata!PP_Koncern="Ja",Stamdata!PP_Koncern="Yes"),LOOKUP(Stamdata!PP_Language,{"DA";"EN"},{" konsolideret";" consolidated"}),"")&amp;"{y}"</f>
        <v>//Omtale af filialer i udlandet{y}</v>
      </c>
      <c r="H90" s="54"/>
      <c r="I90" s="13" t="s">
        <v>3447</v>
      </c>
      <c r="J90" s="13" t="s">
        <v>3448</v>
      </c>
      <c r="K90" s="57"/>
      <c r="L90" s="57"/>
      <c r="M90" s="57"/>
      <c r="N90" s="57"/>
      <c r="O90" s="57"/>
    </row>
    <row r="91" spans="1:15" ht="15">
      <c r="A91" s="1"/>
      <c r="B91" s="63" t="str">
        <f>"/"&amp;LOOKUP(Stamdata!PP_Language,$I$1:$J$1,$I91:$J91)&amp;IF(OR(Stamdata!PP_Koncern="Ja",Stamdata!PP_Koncern="Yes"),LOOKUP(Stamdata!PP_Language,{"DA";"EN"},{" konsolideret";" consolidated"}),"")&amp;"{x}"</f>
        <v>/Beskrivelse af personaleforhold{x}</v>
      </c>
      <c r="C91" s="63" t="str">
        <f>"//"&amp;LOOKUP(Stamdata!PP_Language,$I$1:$J$1,$I91:$J91)&amp;IF(OR(Stamdata!PP_Koncern="Ja",Stamdata!PP_Koncern="Yes"),LOOKUP(Stamdata!PP_Language,{"DA";"EN"},{" konsolideret";" consolidated"}),"")&amp;"{y}"</f>
        <v>//Beskrivelse af personaleforhold{y}</v>
      </c>
      <c r="H91" s="54"/>
      <c r="I91" s="13" t="s">
        <v>3449</v>
      </c>
      <c r="J91" s="13" t="s">
        <v>3450</v>
      </c>
      <c r="K91" s="57"/>
      <c r="L91" s="57"/>
      <c r="M91" s="57"/>
      <c r="N91" s="57"/>
      <c r="O91" s="57"/>
    </row>
    <row r="92" spans="1:15" ht="15">
      <c r="A92" s="1"/>
      <c r="B92" s="63" t="str">
        <f>"/"&amp;LOOKUP(Stamdata!PP_Language,$I$1:$J$1,$I92:$J92)&amp;IF(OR(Stamdata!PP_Koncern="Ja",Stamdata!PP_Koncern="Yes"),LOOKUP(Stamdata!PP_Language,{"DA";"EN"},{" konsolideret";" consolidated"}),"")&amp;"{x}"</f>
        <v>/Beskrivelse af hoved- og nøgletal{x}</v>
      </c>
      <c r="C92" s="63" t="str">
        <f>"//"&amp;LOOKUP(Stamdata!PP_Language,$I$1:$J$1,$I92:$J92)&amp;IF(OR(Stamdata!PP_Koncern="Ja",Stamdata!PP_Koncern="Yes"),LOOKUP(Stamdata!PP_Language,{"DA";"EN"},{" konsolideret";" consolidated"}),"")&amp;"{y}"</f>
        <v>//Beskrivelse af hoved- og nøgletal{y}</v>
      </c>
      <c r="H92" s="54"/>
      <c r="I92" s="13" t="s">
        <v>353</v>
      </c>
      <c r="J92" s="13" t="s">
        <v>3451</v>
      </c>
      <c r="K92" s="57"/>
      <c r="L92" s="57"/>
      <c r="M92" s="57"/>
      <c r="N92" s="57"/>
      <c r="O92" s="57"/>
    </row>
    <row r="93" spans="1:15" s="71" customFormat="1" ht="15">
      <c r="A93" s="1"/>
      <c r="B93" s="63" t="str">
        <f>"/"&amp;LOOKUP(Stamdata!PP_Language,$I$1:$J$1,$I93:$J93)&amp;IF(OR(Stamdata!PP_Koncern="Ja",Stamdata!PP_Koncern="Yes"),LOOKUP(Stamdata!PP_Language,{"DA";"EN"},{" konsolideret";" consolidated"}),"")&amp;"{x}"</f>
        <v>/Beskrivelse af årets resultat sammenholdt med den forventede udvikling i den senest offentliggjorte årsrapport{x}</v>
      </c>
      <c r="C93" s="63" t="str">
        <f>"//"&amp;LOOKUP(Stamdata!PP_Language,$I$1:$J$1,$I93:$J93)&amp;IF(OR(Stamdata!PP_Koncern="Ja",Stamdata!PP_Koncern="Yes"),LOOKUP(Stamdata!PP_Language,{"DA";"EN"},{" konsolideret";" consolidated"}),"")&amp;"{y}"</f>
        <v>//Beskrivelse af årets resultat sammenholdt med den forventede udvikling i den senest offentliggjorte årsrapport{y}</v>
      </c>
      <c r="D93" s="53"/>
      <c r="E93" s="53"/>
      <c r="F93" s="53"/>
      <c r="G93" s="53"/>
      <c r="H93" s="54"/>
      <c r="I93" s="13" t="s">
        <v>3728</v>
      </c>
      <c r="J93" s="13" t="s">
        <v>3729</v>
      </c>
      <c r="K93" s="57"/>
      <c r="L93" s="57"/>
      <c r="M93" s="57"/>
      <c r="N93" s="57"/>
      <c r="O93" s="57"/>
    </row>
    <row r="94" spans="1:15" s="71" customFormat="1" ht="15">
      <c r="A94" s="1"/>
      <c r="B94" s="63" t="str">
        <f>"/"&amp;LOOKUP(Stamdata!PP_Language,$I$1:$J$1,$I94:$J94)&amp;IF(OR(Stamdata!PP_Koncern="Ja",Stamdata!PP_Koncern="Yes"),LOOKUP(Stamdata!PP_Language,{"DA";"EN"},{" konsolideret";" consolidated"}),"")&amp;"{x}"</f>
        <v>/Beskrivelse af væsentlige ændringer i virksomhedens aktiviteter og økonomiske forhold{x}</v>
      </c>
      <c r="C94" s="63" t="str">
        <f>"//"&amp;LOOKUP(Stamdata!PP_Language,$I$1:$J$1,$I94:$J94)&amp;IF(OR(Stamdata!PP_Koncern="Ja",Stamdata!PP_Koncern="Yes"),LOOKUP(Stamdata!PP_Language,{"DA";"EN"},{" konsolideret";" consolidated"}),"")&amp;"{y}"</f>
        <v>//Beskrivelse af væsentlige ændringer i virksomhedens aktiviteter og økonomiske forhold{y}</v>
      </c>
      <c r="D94" s="53"/>
      <c r="E94" s="53"/>
      <c r="F94" s="53"/>
      <c r="G94" s="53"/>
      <c r="H94" s="54"/>
      <c r="I94" s="13" t="s">
        <v>3435</v>
      </c>
      <c r="J94" s="13" t="s">
        <v>3436</v>
      </c>
      <c r="K94" s="57"/>
      <c r="L94" s="57"/>
      <c r="M94" s="57"/>
      <c r="N94" s="57"/>
      <c r="O94" s="57"/>
    </row>
    <row r="95" spans="1:15" s="38" customFormat="1" ht="15">
      <c r="A95" s="1"/>
      <c r="B95" s="63" t="str">
        <f>"/"&amp;LOOKUP(Stamdata!PP_Language,$I$1:$J$1,$I95:$J95)&amp;IF(OR(Stamdata!PP_Koncern="Ja",Stamdata!PP_Koncern="Yes"),LOOKUP(Stamdata!PP_Language,{"DA";"EN"},{" konsolideret";" consolidated"}),"")&amp;"{x}"</f>
        <v>/Redegørelse for virksomhedsledelse{x}</v>
      </c>
      <c r="C95" s="63" t="str">
        <f>"//"&amp;LOOKUP(Stamdata!PP_Language,$I$1:$J$1,$I95:$J95)&amp;IF(OR(Stamdata!PP_Koncern="Ja",Stamdata!PP_Koncern="Yes"),LOOKUP(Stamdata!PP_Language,{"DA";"EN"},{" konsolideret";" consolidated"}),"")&amp;"{y}"</f>
        <v>//Redegørelse for virksomhedsledelse{y}</v>
      </c>
      <c r="D95" s="53"/>
      <c r="E95" s="53"/>
      <c r="F95" s="53"/>
      <c r="G95" s="53"/>
      <c r="H95" s="54"/>
      <c r="I95" s="13" t="s">
        <v>3452</v>
      </c>
      <c r="J95" s="13" t="s">
        <v>3453</v>
      </c>
      <c r="K95" s="57"/>
      <c r="L95" s="57"/>
      <c r="M95" s="57"/>
      <c r="N95" s="57"/>
      <c r="O95" s="57"/>
    </row>
    <row r="96" spans="1:15" s="71" customFormat="1" ht="15">
      <c r="A96" s="1"/>
      <c r="B96" s="63" t="str">
        <f>"/"&amp;LOOKUP(Stamdata!PP_Language,$I$1:$J$1,$I96:$J96)&amp;IF(OR(Stamdata!PP_Koncern="Ja",Stamdata!PP_Koncern="Yes"),LOOKUP(Stamdata!PP_Language,{"DA";"EN"},{" konsolideret";" consolidated"}),"")&amp;"{x}"</f>
        <v>/Redegørelse for god fondsledelse{x}</v>
      </c>
      <c r="C96" s="63" t="str">
        <f>"//"&amp;LOOKUP(Stamdata!PP_Language,$I$1:$J$1,$I96:$J96)&amp;IF(OR(Stamdata!PP_Koncern="Ja",Stamdata!PP_Koncern="Yes"),LOOKUP(Stamdata!PP_Language,{"DA";"EN"},{" konsolideret";" consolidated"}),"")&amp;"{y}"</f>
        <v>//Redegørelse for god fondsledelse{y}</v>
      </c>
      <c r="D96" s="53"/>
      <c r="E96" s="53"/>
      <c r="F96" s="53"/>
      <c r="G96" s="53"/>
      <c r="H96" s="54"/>
      <c r="I96" s="13" t="s">
        <v>3730</v>
      </c>
      <c r="J96" s="13" t="s">
        <v>3731</v>
      </c>
      <c r="K96" s="57"/>
      <c r="L96" s="57"/>
      <c r="M96" s="57"/>
      <c r="N96" s="57"/>
      <c r="O96" s="57"/>
    </row>
    <row r="97" spans="1:15" s="71" customFormat="1" ht="15">
      <c r="A97" s="1"/>
      <c r="B97" s="63" t="str">
        <f>"/"&amp;LOOKUP(Stamdata!PP_Language,$I$1:$J$1,$I97:$J97)&amp;IF(OR(Stamdata!PP_Koncern="Ja",Stamdata!PP_Koncern="Yes"),LOOKUP(Stamdata!PP_Language,{"DA";"EN"},{" konsolideret";" consolidated"}),"")&amp;"{x}"</f>
        <v>/Redegørelse for fondens uddelingspolitik{x}</v>
      </c>
      <c r="C97" s="63" t="str">
        <f>"//"&amp;LOOKUP(Stamdata!PP_Language,$I$1:$J$1,$I97:$J97)&amp;IF(OR(Stamdata!PP_Koncern="Ja",Stamdata!PP_Koncern="Yes"),LOOKUP(Stamdata!PP_Language,{"DA";"EN"},{" konsolideret";" consolidated"}),"")&amp;"{y}"</f>
        <v>//Redegørelse for fondens uddelingspolitik{y}</v>
      </c>
      <c r="D97" s="53"/>
      <c r="E97" s="53"/>
      <c r="F97" s="53"/>
      <c r="G97" s="53"/>
      <c r="H97" s="54"/>
      <c r="I97" s="13" t="s">
        <v>3732</v>
      </c>
      <c r="J97" s="13" t="s">
        <v>3733</v>
      </c>
      <c r="K97" s="57"/>
      <c r="L97" s="57"/>
      <c r="M97" s="57"/>
      <c r="N97" s="57"/>
      <c r="O97" s="57"/>
    </row>
    <row r="98" spans="1:15" s="71" customFormat="1" ht="15">
      <c r="A98" s="1"/>
      <c r="B98" s="63" t="str">
        <f>"/"&amp;LOOKUP(Stamdata!PP_Language,$I$1:$J$1,$I98:$J98)&amp;IF(OR(Stamdata!PP_Koncern="Ja",Stamdata!PP_Koncern="Yes"),LOOKUP(Stamdata!PP_Language,{"DA";"EN"},{" konsolideret";" consolidated"}),"")&amp;"{x}"</f>
        <v>/Oplysning om egne kapitalandele{x}</v>
      </c>
      <c r="C98" s="63" t="str">
        <f>"//"&amp;LOOKUP(Stamdata!PP_Language,$I$1:$J$1,$I98:$J98)&amp;IF(OR(Stamdata!PP_Koncern="Ja",Stamdata!PP_Koncern="Yes"),LOOKUP(Stamdata!PP_Language,{"DA";"EN"},{" konsolideret";" consolidated"}),"")&amp;"{y}"</f>
        <v>//Oplysning om egne kapitalandele{y}</v>
      </c>
      <c r="D98" s="53"/>
      <c r="E98" s="53"/>
      <c r="F98" s="53"/>
      <c r="G98" s="53"/>
      <c r="H98" s="54"/>
      <c r="I98" s="13" t="s">
        <v>3734</v>
      </c>
      <c r="J98" s="13" t="s">
        <v>3735</v>
      </c>
      <c r="K98" s="57"/>
      <c r="L98" s="57"/>
      <c r="M98" s="57"/>
      <c r="N98" s="57"/>
      <c r="O98" s="57"/>
    </row>
    <row r="99" spans="1:15" ht="15">
      <c r="A99" s="1"/>
      <c r="B99" s="63" t="str">
        <f>"/"&amp;LOOKUP(Stamdata!PP_Language,$I$1:$J$1,$I99:$J99)&amp;IF(OR(Stamdata!PP_Koncern="Ja",Stamdata!PP_Koncern="Yes"),LOOKUP(Stamdata!PP_Language,{"DA";"EN"},{" konsolideret";" consolidated"}),"")&amp;"{x}"</f>
        <v>/Redegørelse for samfundsansvar{x}</v>
      </c>
      <c r="C99" s="63" t="str">
        <f>"//"&amp;LOOKUP(Stamdata!PP_Language,$I$1:$J$1,$I99:$J99)&amp;IF(OR(Stamdata!PP_Koncern="Ja",Stamdata!PP_Koncern="Yes"),LOOKUP(Stamdata!PP_Language,{"DA";"EN"},{" konsolideret";" consolidated"}),"")&amp;"{y}"</f>
        <v>//Redegørelse for samfundsansvar{y}</v>
      </c>
      <c r="H99" s="54"/>
      <c r="I99" s="13" t="s">
        <v>3454</v>
      </c>
      <c r="J99" s="13" t="s">
        <v>3455</v>
      </c>
      <c r="K99" s="57"/>
      <c r="L99" s="57"/>
      <c r="M99" s="57"/>
      <c r="N99" s="57"/>
      <c r="O99" s="57"/>
    </row>
    <row r="100" spans="1:15" s="38" customFormat="1" ht="15">
      <c r="A100" s="1"/>
      <c r="B100" s="63" t="str">
        <f>"/"&amp;LOOKUP(Stamdata!PP_Language,$I$1:$J$1,$I100:$J100)&amp;IF(OR(Stamdata!PP_Koncern="Ja",Stamdata!PP_Koncern="Yes"),LOOKUP(Stamdata!PP_Language,{"DA";"EN"},{" konsolideret";" consolidated"}),"")&amp;"{x}"</f>
        <v>/Redegørelse for måltal og politikker vedrørende det underrepræsenterede køn{x}</v>
      </c>
      <c r="C100" s="63" t="str">
        <f>"//"&amp;LOOKUP(Stamdata!PP_Language,$I$1:$J$1,$I100:$J100)&amp;IF(OR(Stamdata!PP_Koncern="Ja",Stamdata!PP_Koncern="Yes"),LOOKUP(Stamdata!PP_Language,{"DA";"EN"},{" konsolideret";" consolidated"}),"")&amp;"{y}"</f>
        <v>//Redegørelse for måltal og politikker vedrørende det underrepræsenterede køn{y}</v>
      </c>
      <c r="D100" s="53"/>
      <c r="E100" s="53"/>
      <c r="F100" s="53"/>
      <c r="G100" s="53"/>
      <c r="H100" s="54"/>
      <c r="I100" s="13" t="s">
        <v>3456</v>
      </c>
      <c r="J100" s="13" t="s">
        <v>3457</v>
      </c>
      <c r="K100" s="57"/>
      <c r="L100" s="57"/>
      <c r="M100" s="57"/>
      <c r="N100" s="57"/>
      <c r="O100" s="57"/>
    </row>
    <row r="101" spans="1:15" s="71" customFormat="1" ht="15">
      <c r="A101" s="1"/>
      <c r="B101" s="63" t="str">
        <f>"/"&amp;LOOKUP(Stamdata!PP_Language,$I$1:$J$1,$I101:$J101)&amp;IF(OR(Stamdata!PP_Koncern="Ja",Stamdata!PP_Koncern="Yes"),LOOKUP(Stamdata!PP_Language,{"DA";"EN"},{" konsolideret";" consolidated"}),"")&amp;"{x}"</f>
        <v>/Beretning om betalinger til myndigheder{x}</v>
      </c>
      <c r="C101" s="63" t="str">
        <f>"//"&amp;LOOKUP(Stamdata!PP_Language,$I$1:$J$1,$I101:$J101)&amp;IF(OR(Stamdata!PP_Koncern="Ja",Stamdata!PP_Koncern="Yes"),LOOKUP(Stamdata!PP_Language,{"DA";"EN"},{" konsolideret";" consolidated"}),"")&amp;"{y}"</f>
        <v>//Beretning om betalinger til myndigheder{y}</v>
      </c>
      <c r="D101" s="53"/>
      <c r="E101" s="53"/>
      <c r="F101" s="53"/>
      <c r="G101" s="53"/>
      <c r="H101" s="54"/>
      <c r="I101" s="13" t="s">
        <v>3736</v>
      </c>
      <c r="J101" s="13" t="s">
        <v>3737</v>
      </c>
      <c r="K101" s="57"/>
      <c r="L101" s="57"/>
      <c r="M101" s="57"/>
      <c r="N101" s="57"/>
      <c r="O101" s="57"/>
    </row>
    <row r="102" spans="1:15" ht="15">
      <c r="A102" s="1"/>
      <c r="H102" s="54"/>
      <c r="K102" s="56"/>
      <c r="L102" s="56"/>
      <c r="M102" s="56"/>
      <c r="N102" s="56"/>
      <c r="O102" s="56"/>
    </row>
    <row r="103" spans="1:15" ht="15">
      <c r="A103" s="1"/>
      <c r="B103" s="62" t="str">
        <f>"/"&amp;LOOKUP(Stamdata!PP_Language,$H103:$H104,$I103:$I104)&amp;LOOKUP(Stamdata!PP_Language,$H103:$H104,J103:J104)&amp;"{x}"</f>
        <v>/5-års oversigt label{x}</v>
      </c>
      <c r="C103" s="62" t="str">
        <f>"/"&amp;LOOKUP(Stamdata!PP_Language,$H103:$H104,$I103:$I104)&amp;IF(OR(Stamdata!PP_Koncern="Ja",Stamdata!PP_Koncern="Yes"),LOOKUP(Stamdata!PP_Language,{"DA";"EN"},{" konsolideret";" consolidated"}),"")&amp;LOOKUP(Stamdata!PP_Language,$H103:$H104,K103:K104)&amp;"{y}"</f>
        <v>/5-års oversigt aktuelt år{y}</v>
      </c>
      <c r="D103" s="53" t="str">
        <f>"/"&amp;LOOKUP(Stamdata!PP_Language,$H103:$H104,$I103:$I104)&amp;IF(OR(Stamdata!PP_Koncern="Ja",Stamdata!PP_Koncern="Yes"),LOOKUP(Stamdata!PP_Language,{"DA";"EN"},{" konsolideret";" consolidated"}),"")&amp;LOOKUP(Stamdata!PP_Language,$H103:$H104,L103:L104)&amp;"{z}"</f>
        <v>/5-års oversigt foregående år{z}</v>
      </c>
      <c r="E103" s="53" t="str">
        <f>"/"&amp;LOOKUP(Stamdata!PP_Language,$H103:$H104,$I103:$I104)&amp;IF(OR(Stamdata!PP_Koncern="Ja",Stamdata!PP_Koncern="Yes"),LOOKUP(Stamdata!PP_Language,{"DA";"EN"},{" konsolideret";" consolidated"}),"")&amp;LOOKUP(Stamdata!PP_Language,$H103:$H104,M103:M104)&amp;"{a}"</f>
        <v>/5-års oversigt to år tilbage{a}</v>
      </c>
      <c r="F103" s="53" t="str">
        <f>"/"&amp;LOOKUP(Stamdata!PP_Language,$H103:$H104,$I103:$I104)&amp;IF(OR(Stamdata!PP_Koncern="Ja",Stamdata!PP_Koncern="Yes"),LOOKUP(Stamdata!PP_Language,{"DA";"EN"},{" konsolideret";" consolidated"}),"")&amp;LOOKUP(Stamdata!PP_Language,$H103:$H104,N103:N104)&amp;"{b}"</f>
        <v>/5-års oversigt tre år tilbage{b}</v>
      </c>
      <c r="G103" s="53" t="str">
        <f>"/"&amp;LOOKUP(Stamdata!PP_Language,$H103:$H104,$I103:$I104)&amp;IF(OR(Stamdata!PP_Koncern="Ja",Stamdata!PP_Koncern="Yes"),LOOKUP(Stamdata!PP_Language,{"DA";"EN"},{" konsolideret";" consolidated"}),"")&amp;LOOKUP(Stamdata!PP_Language,$H103:$H104,O103:O104)&amp;"{c}"</f>
        <v>/5-års oversigt fire år tilbage{c}</v>
      </c>
      <c r="H103" s="54" t="s">
        <v>3177</v>
      </c>
      <c r="I103" s="13" t="s">
        <v>3675</v>
      </c>
      <c r="J103" s="13" t="s">
        <v>3676</v>
      </c>
      <c r="K103" s="57" t="s">
        <v>3677</v>
      </c>
      <c r="L103" s="56" t="s">
        <v>3679</v>
      </c>
      <c r="M103" s="56" t="s">
        <v>3681</v>
      </c>
      <c r="N103" s="56" t="s">
        <v>3683</v>
      </c>
      <c r="O103" s="56" t="s">
        <v>3685</v>
      </c>
    </row>
    <row r="104" spans="1:15" ht="15">
      <c r="A104" s="1"/>
      <c r="B104" s="62" t="str">
        <f>"//"&amp;LOOKUP(Stamdata!PP_Language,$H103:$H104,$I103:$I104)&amp;LOOKUP(Stamdata!PP_Language,$H103:$H104,J103:J104)</f>
        <v>//5-års oversigt label</v>
      </c>
      <c r="C104" s="62" t="str">
        <f>"//"&amp;LOOKUP(Stamdata!PP_Language,$H103:$H104,$I103:$I104)&amp;IF(OR(Stamdata!PP_Koncern="Ja",Stamdata!PP_Koncern="Yes"),LOOKUP(Stamdata!PP_Language,{"DA";"EN"},{" konsolideret";" consolidated"}),"")&amp;LOOKUP(Stamdata!PP_Language,$H103:$H104,K103:K104)</f>
        <v>//5-års oversigt aktuelt år</v>
      </c>
      <c r="D104" s="53" t="str">
        <f>"//"&amp;LOOKUP(Stamdata!PP_Language,$H103:$H104,$I103:$I104)&amp;IF(OR(Stamdata!PP_Koncern="Ja",Stamdata!PP_Koncern="Yes"),LOOKUP(Stamdata!PP_Language,{"DA";"EN"},{" konsolideret";" consolidated"}),"")&amp;LOOKUP(Stamdata!PP_Language,$H103:$H104,L103:L104)</f>
        <v>//5-års oversigt foregående år</v>
      </c>
      <c r="E104" s="53" t="str">
        <f>"//"&amp;LOOKUP(Stamdata!PP_Language,$H103:$H104,$I103:$I104)&amp;IF(OR(Stamdata!PP_Koncern="Ja",Stamdata!PP_Koncern="Yes"),LOOKUP(Stamdata!PP_Language,{"DA";"EN"},{" konsolideret";" consolidated"}),"")&amp;LOOKUP(Stamdata!PP_Language,$H103:$H104,M103:M104)</f>
        <v>//5-års oversigt to år tilbage</v>
      </c>
      <c r="F104" s="53" t="str">
        <f>"//"&amp;LOOKUP(Stamdata!PP_Language,$H103:$H104,$I103:$I104)&amp;IF(OR(Stamdata!PP_Koncern="Ja",Stamdata!PP_Koncern="Yes"),LOOKUP(Stamdata!PP_Language,{"DA";"EN"},{" konsolideret";" consolidated"}),"")&amp;LOOKUP(Stamdata!PP_Language,$H103:$H104,N103:N104)</f>
        <v>//5-års oversigt tre år tilbage</v>
      </c>
      <c r="G104" s="53" t="str">
        <f>"//"&amp;LOOKUP(Stamdata!PP_Language,$H103:$H104,$I103:$I104)&amp;IF(OR(Stamdata!PP_Koncern="Ja",Stamdata!PP_Koncern="Yes"),LOOKUP(Stamdata!PP_Language,{"DA";"EN"},{" konsolideret";" consolidated"}),"")&amp;LOOKUP(Stamdata!PP_Language,$H103:$H104,O103:O104)</f>
        <v>//5-års oversigt fire år tilbage</v>
      </c>
      <c r="H104" s="54" t="s">
        <v>3178</v>
      </c>
      <c r="I104" s="13" t="s">
        <v>3674</v>
      </c>
      <c r="J104" s="13" t="s">
        <v>3676</v>
      </c>
      <c r="K104" s="57" t="s">
        <v>3678</v>
      </c>
      <c r="L104" s="56" t="s">
        <v>3680</v>
      </c>
      <c r="M104" s="56" t="s">
        <v>3682</v>
      </c>
      <c r="N104" s="56" t="s">
        <v>3684</v>
      </c>
      <c r="O104" s="56" t="s">
        <v>3686</v>
      </c>
    </row>
    <row r="105" spans="1:15" ht="15">
      <c r="A105" s="1"/>
      <c r="H105" s="54"/>
      <c r="K105" s="56"/>
      <c r="L105" s="56"/>
      <c r="M105" s="56"/>
      <c r="N105" s="56"/>
      <c r="O105" s="56"/>
    </row>
    <row r="106" spans="1:8" ht="15">
      <c r="A106" s="1" t="s">
        <v>3</v>
      </c>
      <c r="H106" s="54"/>
    </row>
    <row r="107" spans="1:15" ht="15">
      <c r="A107" s="1"/>
      <c r="B107" s="62" t="str">
        <f>"/"&amp;LOOKUP(Stamdata!PP_Language,$I$1:$J$1,$I107:$J107)&amp;IF(OR(Stamdata!PP_Koncern="Ja",Stamdata!PP_Koncern="Yes"),LOOKUP(Stamdata!PP_Language,{"DA";"EN"},{" konsolideret";" consolidated"}),"")&amp;"{x}"</f>
        <v>/Oplysning om anvendt regnskabspraksis{x}</v>
      </c>
      <c r="C107" s="62" t="str">
        <f>"//"&amp;LOOKUP(Stamdata!PP_Language,$I$1:$J$1,$I107:$J107)&amp;IF(OR(Stamdata!PP_Koncern="Ja",Stamdata!PP_Koncern="Yes"),LOOKUP(Stamdata!PP_Language,{"DA";"EN"},{" konsolideret";" consolidated"}),"")&amp;"{y}"</f>
        <v>//Oplysning om anvendt regnskabspraksis{y}</v>
      </c>
      <c r="H107" s="54"/>
      <c r="I107" s="13" t="s">
        <v>3458</v>
      </c>
      <c r="J107" s="13" t="s">
        <v>3459</v>
      </c>
      <c r="K107" s="56"/>
      <c r="L107" s="56"/>
      <c r="M107" s="56"/>
      <c r="N107" s="56"/>
      <c r="O107" s="56"/>
    </row>
    <row r="108" spans="1:15" ht="15">
      <c r="A108" s="1"/>
      <c r="B108" s="63" t="str">
        <f>"/"&amp;LOOKUP(Stamdata!PP_Language,$I$1:$J$1,$I108:$J108)&amp;IF(OR(Stamdata!PP_Koncern="Ja",Stamdata!PP_Koncern="Yes"),LOOKUP(Stamdata!PP_Language,{"DA";"EN"},{" konsolideret";" consolidated"}),"")&amp;"{x}"</f>
        <v>/Information om usikkerhed om going concern{x}</v>
      </c>
      <c r="C108" s="63" t="str">
        <f>"//"&amp;LOOKUP(Stamdata!PP_Language,$I$1:$J$1,$I108:$J108)&amp;IF(OR(Stamdata!PP_Koncern="Ja",Stamdata!PP_Koncern="Yes"),LOOKUP(Stamdata!PP_Language,{"DA";"EN"},{" konsolideret";" consolidated"}),"")&amp;"{y}"</f>
        <v>//Information om usikkerhed om going concern{y}</v>
      </c>
      <c r="H108" s="54"/>
      <c r="I108" s="13" t="s">
        <v>3460</v>
      </c>
      <c r="J108" s="13" t="s">
        <v>3461</v>
      </c>
      <c r="K108" s="57"/>
      <c r="L108" s="57"/>
      <c r="M108" s="57"/>
      <c r="N108" s="57"/>
      <c r="O108" s="57"/>
    </row>
    <row r="109" spans="1:15" ht="15">
      <c r="A109" s="1"/>
      <c r="B109" s="63" t="str">
        <f>"/"&amp;LOOKUP(Stamdata!PP_Language,$I$1:$J$1,$I109:$J109)&amp;IF(OR(Stamdata!PP_Koncern="Ja",Stamdata!PP_Koncern="Yes"),LOOKUP(Stamdata!PP_Language,{"DA";"EN"},{" konsolideret";" consolidated"}),"")&amp;"{x}"</f>
        <v>/Information om efterfølgende begivenheder{x}</v>
      </c>
      <c r="C109" s="63" t="str">
        <f>"//"&amp;LOOKUP(Stamdata!PP_Language,$I$1:$J$1,$I109:$J109)&amp;IF(OR(Stamdata!PP_Koncern="Ja",Stamdata!PP_Koncern="Yes"),LOOKUP(Stamdata!PP_Language,{"DA";"EN"},{" konsolideret";" consolidated"}),"")&amp;"{y}"</f>
        <v>//Information om efterfølgende begivenheder{y}</v>
      </c>
      <c r="H109" s="54"/>
      <c r="I109" s="13" t="s">
        <v>3462</v>
      </c>
      <c r="J109" s="13" t="s">
        <v>3463</v>
      </c>
      <c r="K109" s="57"/>
      <c r="L109" s="57"/>
      <c r="M109" s="57"/>
      <c r="N109" s="57"/>
      <c r="O109" s="57"/>
    </row>
    <row r="110" spans="1:15" ht="15">
      <c r="A110" s="1"/>
      <c r="B110" s="63" t="str">
        <f>"/"&amp;LOOKUP(Stamdata!PP_Language,$I$1:$J$1,$I110:$J110)&amp;IF(OR(Stamdata!PP_Koncern="Ja",Stamdata!PP_Koncern="Yes"),LOOKUP(Stamdata!PP_Language,{"DA";"EN"},{" konsolideret";" consolidated"}),"")&amp;"{x}"</f>
        <v>/Information om væsentlige usikkerheder{x}</v>
      </c>
      <c r="C110" s="63" t="str">
        <f>"//"&amp;LOOKUP(Stamdata!PP_Language,$I$1:$J$1,$I110:$J110)&amp;IF(OR(Stamdata!PP_Koncern="Ja",Stamdata!PP_Koncern="Yes"),LOOKUP(Stamdata!PP_Language,{"DA";"EN"},{" konsolideret";" consolidated"}),"")&amp;"{y}"</f>
        <v>//Information om væsentlige usikkerheder{y}</v>
      </c>
      <c r="H110" s="54"/>
      <c r="I110" s="13" t="s">
        <v>3464</v>
      </c>
      <c r="J110" s="13" t="s">
        <v>3465</v>
      </c>
      <c r="K110" s="57"/>
      <c r="L110" s="57"/>
      <c r="M110" s="57"/>
      <c r="N110" s="57"/>
      <c r="O110" s="57"/>
    </row>
    <row r="111" spans="1:15" ht="15">
      <c r="A111" s="1"/>
      <c r="B111" s="63" t="str">
        <f>"/"&amp;LOOKUP(Stamdata!PP_Language,$I$1:$J$1,$I111:$J111)&amp;IF(OR(Stamdata!PP_Koncern="Ja",Stamdata!PP_Koncern="Yes"),LOOKUP(Stamdata!PP_Language,{"DA";"EN"},{" konsolideret";" consolidated"}),"")&amp;"{x}"</f>
        <v>/Information om virksomhedens regnskabsklasse{x}</v>
      </c>
      <c r="C111" s="63" t="str">
        <f>"//"&amp;LOOKUP(Stamdata!PP_Language,$I$1:$J$1,$I111:$J111)&amp;IF(OR(Stamdata!PP_Koncern="Ja",Stamdata!PP_Koncern="Yes"),LOOKUP(Stamdata!PP_Language,{"DA";"EN"},{" konsolideret";" consolidated"}),"")&amp;"{y}"</f>
        <v>//Information om virksomhedens regnskabsklasse{y}</v>
      </c>
      <c r="H111" s="54"/>
      <c r="I111" s="13" t="s">
        <v>3466</v>
      </c>
      <c r="J111" s="13" t="s">
        <v>3467</v>
      </c>
      <c r="K111" s="57"/>
      <c r="L111" s="57"/>
      <c r="M111" s="57"/>
      <c r="N111" s="57"/>
      <c r="O111" s="57"/>
    </row>
    <row r="112" spans="1:15" ht="15">
      <c r="A112" s="1"/>
      <c r="B112" s="63" t="str">
        <f>"/"&amp;LOOKUP(Stamdata!PP_Language,$I$1:$J$1,$I112:$J112)&amp;IF(OR(Stamdata!PP_Koncern="Ja",Stamdata!PP_Koncern="Yes"),LOOKUP(Stamdata!PP_Language,{"DA";"EN"},{" konsolideret";" consolidated"}),"")&amp;"{x}"</f>
        <v>/Forklaring af forrige års indregningsmetode og målegrundlag for aktivet{x}</v>
      </c>
      <c r="C112" s="63" t="str">
        <f>"//"&amp;LOOKUP(Stamdata!PP_Language,$I$1:$J$1,$I112:$J112)&amp;IF(OR(Stamdata!PP_Koncern="Ja",Stamdata!PP_Koncern="Yes"),LOOKUP(Stamdata!PP_Language,{"DA";"EN"},{" konsolideret";" consolidated"}),"")&amp;"{y}"</f>
        <v>//Forklaring af forrige års indregningsmetode og målegrundlag for aktivet{y}</v>
      </c>
      <c r="H112" s="54"/>
      <c r="I112" s="13" t="s">
        <v>3468</v>
      </c>
      <c r="J112" s="13" t="s">
        <v>3469</v>
      </c>
      <c r="K112" s="57"/>
      <c r="L112" s="57"/>
      <c r="M112" s="57"/>
      <c r="N112" s="57"/>
      <c r="O112" s="57"/>
    </row>
    <row r="113" spans="1:15" ht="15">
      <c r="A113" s="1"/>
      <c r="B113" s="63" t="str">
        <f>"/"&amp;LOOKUP(Stamdata!PP_Language,$I$1:$J$1,$I113:$J113)&amp;IF(OR(Stamdata!PP_Koncern="Ja",Stamdata!PP_Koncern="Yes"),LOOKUP(Stamdata!PP_Language,{"DA";"EN"},{" konsolideret";" consolidated"}),"")&amp;"{x}"</f>
        <v>/Information hvis beløb for regnskabsåret og det foregående år ikke kan sammenlignes, eller hvis beløbne er tilpasset{x}</v>
      </c>
      <c r="C113" s="63" t="str">
        <f>"//"&amp;LOOKUP(Stamdata!PP_Language,$I$1:$J$1,$I113:$J113)&amp;IF(OR(Stamdata!PP_Koncern="Ja",Stamdata!PP_Koncern="Yes"),LOOKUP(Stamdata!PP_Language,{"DA";"EN"},{" konsolideret";" consolidated"}),"")&amp;"{y}"</f>
        <v>//Information hvis beløb for regnskabsåret og det foregående år ikke kan sammenlignes, eller hvis beløbne er tilpasset{y}</v>
      </c>
      <c r="H113" s="54"/>
      <c r="I113" s="13" t="s">
        <v>3470</v>
      </c>
      <c r="J113" s="13" t="s">
        <v>3471</v>
      </c>
      <c r="K113" s="57"/>
      <c r="L113" s="57"/>
      <c r="M113" s="57"/>
      <c r="N113" s="57"/>
      <c r="O113" s="57"/>
    </row>
    <row r="114" spans="1:15" ht="15">
      <c r="A114" s="1"/>
      <c r="B114" s="63" t="str">
        <f>"/"&amp;LOOKUP(Stamdata!PP_Language,$I$1:$J$1,$I114:$J114)&amp;IF(OR(Stamdata!PP_Koncern="Ja",Stamdata!PP_Koncern="Yes"),LOOKUP(Stamdata!PP_Language,{"DA";"EN"},{" konsolideret";" consolidated"}),"")&amp;"{x}"</f>
        <v>/Generelt om indregning og måling{x}</v>
      </c>
      <c r="C114" s="63" t="str">
        <f>"//"&amp;LOOKUP(Stamdata!PP_Language,$I$1:$J$1,$I114:$J114)&amp;IF(OR(Stamdata!PP_Koncern="Ja",Stamdata!PP_Koncern="Yes"),LOOKUP(Stamdata!PP_Language,{"DA";"EN"},{" konsolideret";" consolidated"}),"")&amp;"{y}"</f>
        <v>//Generelt om indregning og måling{y}</v>
      </c>
      <c r="H114" s="54"/>
      <c r="I114" s="13" t="s">
        <v>3472</v>
      </c>
      <c r="J114" s="13" t="s">
        <v>3473</v>
      </c>
      <c r="K114" s="57"/>
      <c r="L114" s="57"/>
      <c r="M114" s="57"/>
      <c r="N114" s="57"/>
      <c r="O114" s="57"/>
    </row>
    <row r="115" spans="1:15" ht="15">
      <c r="A115" s="1"/>
      <c r="B115" s="61" t="str">
        <f>"/"&amp;LOOKUP(Stamdata!PP_Language,$I$1:$J$1,$I115:$J115)&amp;IF(OR(Stamdata!PP_Koncern="Ja",Stamdata!PP_Koncern="Yes"),LOOKUP(Stamdata!PP_Language,{"DA";"EN"},{" konsolideret";" consolidated"}),"")&amp;"{x}"</f>
        <v>/Anvendt regnskabspraksis for omregning af fremmed valuta{x}</v>
      </c>
      <c r="C115" s="61" t="str">
        <f>"//"&amp;LOOKUP(Stamdata!PP_Language,$I$1:$J$1,$I115:$J115)&amp;IF(OR(Stamdata!PP_Koncern="Ja",Stamdata!PP_Koncern="Yes"),LOOKUP(Stamdata!PP_Language,{"DA";"EN"},{" konsolideret";" consolidated"}),"")&amp;"{y}"</f>
        <v>//Anvendt regnskabspraksis for omregning af fremmed valuta{y}</v>
      </c>
      <c r="H115" s="54"/>
      <c r="I115" s="13" t="s">
        <v>3474</v>
      </c>
      <c r="J115" s="13" t="s">
        <v>3475</v>
      </c>
      <c r="K115" s="55"/>
      <c r="L115" s="55"/>
      <c r="M115" s="55"/>
      <c r="N115" s="55"/>
      <c r="O115" s="55"/>
    </row>
    <row r="116" spans="1:15" ht="15">
      <c r="A116" s="1"/>
      <c r="B116" s="63" t="str">
        <f>"/"&amp;LOOKUP(Stamdata!PP_Language,$I$1:$J$1,$I116:$J116)&amp;IF(OR(Stamdata!PP_Koncern="Ja",Stamdata!PP_Koncern="Yes"),LOOKUP(Stamdata!PP_Language,{"DA";"EN"},{" konsolideret";" consolidated"}),"")&amp;"{x}"</f>
        <v>/Anvendt regnskabspraksis for leasing{x}</v>
      </c>
      <c r="C116" s="63" t="str">
        <f>"//"&amp;LOOKUP(Stamdata!PP_Language,$I$1:$J$1,$I116:$J116)&amp;IF(OR(Stamdata!PP_Koncern="Ja",Stamdata!PP_Koncern="Yes"),LOOKUP(Stamdata!PP_Language,{"DA";"EN"},{" konsolideret";" consolidated"}),"")&amp;"{y}"</f>
        <v>//Anvendt regnskabspraksis for leasing{y}</v>
      </c>
      <c r="H116" s="54"/>
      <c r="I116" s="13" t="s">
        <v>3476</v>
      </c>
      <c r="J116" s="13" t="s">
        <v>3477</v>
      </c>
      <c r="K116" s="57"/>
      <c r="L116" s="57"/>
      <c r="M116" s="57"/>
      <c r="N116" s="57"/>
      <c r="O116" s="57"/>
    </row>
    <row r="117" spans="1:15" ht="15">
      <c r="A117" s="1"/>
      <c r="B117" s="63" t="str">
        <f>"/"&amp;LOOKUP(Stamdata!PP_Language,$I$1:$J$1,$I117:$J117)&amp;IF(OR(Stamdata!PP_Koncern="Ja",Stamdata!PP_Koncern="Yes"),LOOKUP(Stamdata!PP_Language,{"DA";"EN"},{" konsolideret";" consolidated"}),"")&amp;"{x}"</f>
        <v>/Anvendt regnskabspraksis for afledte finansielle instrumenter{x}</v>
      </c>
      <c r="C117" s="63" t="str">
        <f>"//"&amp;LOOKUP(Stamdata!PP_Language,$I$1:$J$1,$I117:$J117)&amp;IF(OR(Stamdata!PP_Koncern="Ja",Stamdata!PP_Koncern="Yes"),LOOKUP(Stamdata!PP_Language,{"DA";"EN"},{" konsolideret";" consolidated"}),"")&amp;"{y}"</f>
        <v>//Anvendt regnskabspraksis for afledte finansielle instrumenter{y}</v>
      </c>
      <c r="H117" s="54"/>
      <c r="I117" s="13" t="s">
        <v>3478</v>
      </c>
      <c r="J117" s="13" t="s">
        <v>3479</v>
      </c>
      <c r="K117" s="57"/>
      <c r="L117" s="57"/>
      <c r="M117" s="57"/>
      <c r="N117" s="57"/>
      <c r="O117" s="57"/>
    </row>
    <row r="118" spans="1:15" s="78" customFormat="1" ht="15">
      <c r="A118" s="1"/>
      <c r="B118" s="63" t="str">
        <f>"/"&amp;LOOKUP(Stamdata!PP_Language,$I$1:$J$1,$I118:$J118)&amp;IF(OR(Stamdata!PP_Koncern="Ja",Stamdata!PP_Koncern="Yes"),LOOKUP(Stamdata!PP_Language,{"DA";"EN"},{" konsolideret";" consolidated"}),"")&amp;"{x}"</f>
        <v>/Information om konsolidering{x}</v>
      </c>
      <c r="C118" s="63" t="str">
        <f>"//"&amp;LOOKUP(Stamdata!PP_Language,$I$1:$J$1,$I118:$J118)&amp;IF(OR(Stamdata!PP_Koncern="Ja",Stamdata!PP_Koncern="Yes"),LOOKUP(Stamdata!PP_Language,{"DA";"EN"},{" konsolideret";" consolidated"}),"")&amp;"{y}"</f>
        <v>//Information om konsolidering{y}</v>
      </c>
      <c r="D118" s="53"/>
      <c r="E118" s="53"/>
      <c r="F118" s="53"/>
      <c r="G118" s="53"/>
      <c r="H118" s="54"/>
      <c r="I118" s="13" t="s">
        <v>3830</v>
      </c>
      <c r="J118" s="13" t="s">
        <v>3831</v>
      </c>
      <c r="K118" s="57"/>
      <c r="L118" s="57"/>
      <c r="M118" s="57"/>
      <c r="N118" s="57"/>
      <c r="O118" s="57"/>
    </row>
    <row r="119" spans="1:15" ht="15">
      <c r="A119" s="1"/>
      <c r="B119" s="64" t="str">
        <f>"/"&amp;LOOKUP(Stamdata!PP_Language,$I$1:$J$1,$I119:$J119)&amp;IF(OR(Stamdata!PP_Koncern="Ja",Stamdata!PP_Koncern="Yes"),LOOKUP(Stamdata!PP_Language,{"DA";"EN"},{" konsolideret";" consolidated"}),"")&amp;"{x}"</f>
        <v>/Information om undladelse af koncernregnskab{x}</v>
      </c>
      <c r="C119" s="64" t="str">
        <f>"//"&amp;LOOKUP(Stamdata!PP_Language,$I$1:$J$1,$I119:$J119)&amp;IF(OR(Stamdata!PP_Koncern="Ja",Stamdata!PP_Koncern="Yes"),LOOKUP(Stamdata!PP_Language,{"DA";"EN"},{" konsolideret";" consolidated"}),"")&amp;"{y}"</f>
        <v>//Information om undladelse af koncernregnskab{y}</v>
      </c>
      <c r="H119" s="54"/>
      <c r="I119" s="13" t="s">
        <v>3480</v>
      </c>
      <c r="J119" s="13" t="s">
        <v>3481</v>
      </c>
      <c r="K119" s="57"/>
      <c r="L119" s="57"/>
      <c r="M119" s="57"/>
      <c r="N119" s="57"/>
      <c r="O119" s="57"/>
    </row>
    <row r="120" spans="1:15" s="78" customFormat="1" ht="15">
      <c r="A120" s="1"/>
      <c r="B120" s="63" t="str">
        <f>"/"&amp;LOOKUP(Stamdata!PP_Language,$I$1:$J$1,$I120:$J120)&amp;IF(OR(Stamdata!PP_Koncern="Ja",Stamdata!PP_Koncern="Yes"),LOOKUP(Stamdata!PP_Language,{"DA";"EN"},{" konsolideret";" consolidated"}),"")&amp;"{x}"</f>
        <v>/Information om minoritetsinteresser{x}</v>
      </c>
      <c r="C120" s="63" t="str">
        <f>"//"&amp;LOOKUP(Stamdata!PP_Language,$I$1:$J$1,$I120:$J120)&amp;IF(OR(Stamdata!PP_Koncern="Ja",Stamdata!PP_Koncern="Yes"),LOOKUP(Stamdata!PP_Language,{"DA";"EN"},{" konsolideret";" consolidated"}),"")&amp;"{y}"</f>
        <v>//Information om minoritetsinteresser{y}</v>
      </c>
      <c r="D120" s="53"/>
      <c r="E120" s="53"/>
      <c r="F120" s="53"/>
      <c r="G120" s="53"/>
      <c r="H120" s="54"/>
      <c r="I120" s="13" t="s">
        <v>3832</v>
      </c>
      <c r="J120" s="13" t="s">
        <v>3833</v>
      </c>
      <c r="K120" s="57"/>
      <c r="L120" s="57"/>
      <c r="M120" s="57"/>
      <c r="N120" s="57"/>
      <c r="O120" s="57"/>
    </row>
    <row r="121" spans="1:15" s="149" customFormat="1" ht="15">
      <c r="A121" s="1"/>
      <c r="B121" s="63" t="str">
        <f>"/"&amp;LOOKUP(Stamdata!PP_Language,$I$1:$J$1,$I121:$J121)&amp;IF(OR(Stamdata!PP_Koncern="Ja",Stamdata!PP_Koncern="Yes"),LOOKUP(Stamdata!PP_Language,{"DA";"EN"},{" konsolideret";" consolidated"}),"")&amp;"{x}"</f>
        <v>/Anvendt regnskabspraksis for offentlige tilskud{x}</v>
      </c>
      <c r="C121" s="63" t="str">
        <f>"//"&amp;LOOKUP(Stamdata!PP_Language,$I$1:$J$1,$I121:$J121)&amp;IF(OR(Stamdata!PP_Koncern="Ja",Stamdata!PP_Koncern="Yes"),LOOKUP(Stamdata!PP_Language,{"DA";"EN"},{" konsolideret";" consolidated"}),"")&amp;"{y}"</f>
        <v>//Anvendt regnskabspraksis for offentlige tilskud{y}</v>
      </c>
      <c r="D121" s="53"/>
      <c r="E121" s="53"/>
      <c r="F121" s="53"/>
      <c r="G121" s="53"/>
      <c r="H121" s="54"/>
      <c r="I121" s="13" t="s">
        <v>4012</v>
      </c>
      <c r="J121" s="13" t="s">
        <v>4013</v>
      </c>
      <c r="K121" s="57"/>
      <c r="L121" s="57"/>
      <c r="M121" s="57"/>
      <c r="N121" s="57"/>
      <c r="O121" s="57"/>
    </row>
    <row r="122" spans="1:8" ht="15">
      <c r="A122" s="1" t="s">
        <v>4</v>
      </c>
      <c r="H122" s="54"/>
    </row>
    <row r="123" spans="1:15" ht="15">
      <c r="A123" s="1"/>
      <c r="B123" s="63" t="str">
        <f>"/"&amp;LOOKUP(Stamdata!PP_Language,$I$1:$J$1,$I123:$J123)&amp;IF(OR(Stamdata!PP_Koncern="Ja",Stamdata!PP_Koncern="Yes"),LOOKUP(Stamdata!PP_Language,{"DA";"EN"},{" konsolideret";" consolidated"}),"")&amp;"{x}"</f>
        <v>/Anvendt regnskabspraksis for resultatopgørelsen{x}</v>
      </c>
      <c r="C123" s="63" t="str">
        <f>"//"&amp;LOOKUP(Stamdata!PP_Language,$I$1:$J$1,$I123:$J123)&amp;IF(OR(Stamdata!PP_Koncern="Ja",Stamdata!PP_Koncern="Yes"),LOOKUP(Stamdata!PP_Language,{"DA";"EN"},{" konsolideret";" consolidated"}),"")&amp;"{y}"</f>
        <v>//Anvendt regnskabspraksis for resultatopgørelsen{y}</v>
      </c>
      <c r="H123" s="54"/>
      <c r="I123" s="13" t="s">
        <v>3482</v>
      </c>
      <c r="J123" s="13" t="s">
        <v>3483</v>
      </c>
      <c r="K123" s="57"/>
      <c r="L123" s="57"/>
      <c r="M123" s="57"/>
      <c r="N123" s="57"/>
      <c r="O123" s="57"/>
    </row>
    <row r="124" spans="1:15" ht="15">
      <c r="A124" s="1"/>
      <c r="B124" s="64" t="str">
        <f>"/"&amp;LOOKUP(Stamdata!PP_Language,$I$1:$J$1,$I124:$J124)&amp;IF(OR(Stamdata!PP_Koncern="Ja",Stamdata!PP_Koncern="Yes"),LOOKUP(Stamdata!PP_Language,{"DA";"EN"},{" konsolideret";" consolidated"}),"")&amp;"{x}"</f>
        <v>/Anvendt regnskabspraksis for nettoomsætning{x}</v>
      </c>
      <c r="C124" s="64" t="str">
        <f>"//"&amp;LOOKUP(Stamdata!PP_Language,$I$1:$J$1,$I124:$J124)&amp;IF(OR(Stamdata!PP_Koncern="Ja",Stamdata!PP_Koncern="Yes"),LOOKUP(Stamdata!PP_Language,{"DA";"EN"},{" konsolideret";" consolidated"}),"")&amp;"{y}"</f>
        <v>//Anvendt regnskabspraksis for nettoomsætning{y}</v>
      </c>
      <c r="H124" s="54"/>
      <c r="I124" s="13" t="s">
        <v>3484</v>
      </c>
      <c r="J124" s="13" t="s">
        <v>3485</v>
      </c>
      <c r="K124" s="58"/>
      <c r="L124" s="58"/>
      <c r="M124" s="58"/>
      <c r="N124" s="58"/>
      <c r="O124" s="58"/>
    </row>
    <row r="125" spans="1:15" s="149" customFormat="1" ht="15">
      <c r="A125" s="1"/>
      <c r="B125" s="64" t="str">
        <f>"/"&amp;LOOKUP(Stamdata!PP_Language,$I$1:$J$1,$I125:$J125)&amp;IF(OR(Stamdata!PP_Koncern="Ja",Stamdata!PP_Koncern="Yes"),LOOKUP(Stamdata!PP_Language,{"DA";"EN"},{" konsolideret";" consolidated"}),"")&amp;"{x}"</f>
        <v>/Anvendt regnskabspraksis for ændring i lagre af færdigvarer og varer under fremstilling{x}</v>
      </c>
      <c r="C125" s="64" t="str">
        <f>"//"&amp;LOOKUP(Stamdata!PP_Language,$I$1:$J$1,$I125:$J125)&amp;IF(OR(Stamdata!PP_Koncern="Ja",Stamdata!PP_Koncern="Yes"),LOOKUP(Stamdata!PP_Language,{"DA";"EN"},{" konsolideret";" consolidated"}),"")&amp;"{y}"</f>
        <v>//Anvendt regnskabspraksis for ændring i lagre af færdigvarer og varer under fremstilling{y}</v>
      </c>
      <c r="D125" s="53"/>
      <c r="E125" s="53"/>
      <c r="F125" s="53"/>
      <c r="G125" s="53"/>
      <c r="H125" s="54"/>
      <c r="I125" s="13" t="s">
        <v>4014</v>
      </c>
      <c r="J125" s="13" t="s">
        <v>4015</v>
      </c>
      <c r="K125" s="58"/>
      <c r="L125" s="58"/>
      <c r="M125" s="58"/>
      <c r="N125" s="58"/>
      <c r="O125" s="58"/>
    </row>
    <row r="126" spans="1:15" s="149" customFormat="1" ht="15">
      <c r="A126" s="1"/>
      <c r="B126" s="64" t="str">
        <f>"/"&amp;LOOKUP(Stamdata!PP_Language,$I$1:$J$1,$I126:$J126)&amp;IF(OR(Stamdata!PP_Koncern="Ja",Stamdata!PP_Koncern="Yes"),LOOKUP(Stamdata!PP_Language,{"DA";"EN"},{" konsolideret";" consolidated"}),"")&amp;"{x}"</f>
        <v>/Anvendt regnskabspraksis for arbejde udført for egen regning og opført under aktiver{x}</v>
      </c>
      <c r="C126" s="64" t="str">
        <f>"//"&amp;LOOKUP(Stamdata!PP_Language,$I$1:$J$1,$I126:$J126)&amp;IF(OR(Stamdata!PP_Koncern="Ja",Stamdata!PP_Koncern="Yes"),LOOKUP(Stamdata!PP_Language,{"DA";"EN"},{" konsolideret";" consolidated"}),"")&amp;"{y}"</f>
        <v>//Anvendt regnskabspraksis for arbejde udført for egen regning og opført under aktiver{y}</v>
      </c>
      <c r="D126" s="53"/>
      <c r="E126" s="53"/>
      <c r="F126" s="53"/>
      <c r="G126" s="53"/>
      <c r="H126" s="54"/>
      <c r="I126" s="13" t="s">
        <v>4016</v>
      </c>
      <c r="J126" s="13" t="s">
        <v>4017</v>
      </c>
      <c r="K126" s="58"/>
      <c r="L126" s="58"/>
      <c r="M126" s="58"/>
      <c r="N126" s="58"/>
      <c r="O126" s="58"/>
    </row>
    <row r="127" spans="1:15" s="149" customFormat="1" ht="15">
      <c r="A127" s="1"/>
      <c r="B127" s="64" t="str">
        <f>"/"&amp;LOOKUP(Stamdata!PP_Language,$I$1:$J$1,$I127:$J127)&amp;IF(OR(Stamdata!PP_Koncern="Ja",Stamdata!PP_Koncern="Yes"),LOOKUP(Stamdata!PP_Language,{"DA";"EN"},{" konsolideret";" consolidated"}),"")&amp;"{x}"</f>
        <v>/Anvendt regnskabspraksis for omkostninger til råvarer og hjælpematerialer{x}</v>
      </c>
      <c r="C127" s="64" t="str">
        <f>"//"&amp;LOOKUP(Stamdata!PP_Language,$I$1:$J$1,$I127:$J127)&amp;IF(OR(Stamdata!PP_Koncern="Ja",Stamdata!PP_Koncern="Yes"),LOOKUP(Stamdata!PP_Language,{"DA";"EN"},{" konsolideret";" consolidated"}),"")&amp;"{y}"</f>
        <v>//Anvendt regnskabspraksis for omkostninger til råvarer og hjælpematerialer{y}</v>
      </c>
      <c r="D127" s="53"/>
      <c r="E127" s="53"/>
      <c r="F127" s="53"/>
      <c r="G127" s="53"/>
      <c r="H127" s="54"/>
      <c r="I127" s="13" t="s">
        <v>4018</v>
      </c>
      <c r="J127" s="13" t="s">
        <v>4019</v>
      </c>
      <c r="K127" s="58"/>
      <c r="L127" s="58"/>
      <c r="M127" s="58"/>
      <c r="N127" s="58"/>
      <c r="O127" s="58"/>
    </row>
    <row r="128" spans="1:15" ht="15">
      <c r="A128" s="1"/>
      <c r="B128" s="64" t="str">
        <f>"/"&amp;LOOKUP(Stamdata!PP_Language,$I$1:$J$1,$I128:$J128)&amp;IF(OR(Stamdata!PP_Koncern="Ja",Stamdata!PP_Koncern="Yes"),LOOKUP(Stamdata!PP_Language,{"DA";"EN"},{" konsolideret";" consolidated"}),"")&amp;"{x}"</f>
        <v>/Anvendt regnskabspraksis for vareforbrug{x}</v>
      </c>
      <c r="C128" s="64" t="str">
        <f>"//"&amp;LOOKUP(Stamdata!PP_Language,$I$1:$J$1,$I128:$J128)&amp;IF(OR(Stamdata!PP_Koncern="Ja",Stamdata!PP_Koncern="Yes"),LOOKUP(Stamdata!PP_Language,{"DA";"EN"},{" konsolideret";" consolidated"}),"")&amp;"{y}"</f>
        <v>//Anvendt regnskabspraksis for vareforbrug{y}</v>
      </c>
      <c r="H128" s="54"/>
      <c r="I128" s="13" t="s">
        <v>3486</v>
      </c>
      <c r="J128" s="13" t="s">
        <v>3487</v>
      </c>
      <c r="K128" s="58"/>
      <c r="L128" s="58"/>
      <c r="M128" s="58"/>
      <c r="N128" s="58"/>
      <c r="O128" s="58"/>
    </row>
    <row r="129" spans="1:15" ht="15">
      <c r="A129" s="1"/>
      <c r="B129" s="64" t="str">
        <f>"/"&amp;LOOKUP(Stamdata!PP_Language,$I$1:$J$1,$I129:$J129)&amp;IF(OR(Stamdata!PP_Koncern="Ja",Stamdata!PP_Koncern="Yes"),LOOKUP(Stamdata!PP_Language,{"DA";"EN"},{" konsolideret";" consolidated"}),"")&amp;"{x}"</f>
        <v>/Anvendt regnskabspraksis for produktionsomkostninger{x}</v>
      </c>
      <c r="C129" s="64" t="str">
        <f>"//"&amp;LOOKUP(Stamdata!PP_Language,$I$1:$J$1,$I129:$J129)&amp;IF(OR(Stamdata!PP_Koncern="Ja",Stamdata!PP_Koncern="Yes"),LOOKUP(Stamdata!PP_Language,{"DA";"EN"},{" konsolideret";" consolidated"}),"")&amp;"{y}"</f>
        <v>//Anvendt regnskabspraksis for produktionsomkostninger{y}</v>
      </c>
      <c r="H129" s="54"/>
      <c r="I129" s="13" t="s">
        <v>3488</v>
      </c>
      <c r="J129" s="13" t="s">
        <v>3489</v>
      </c>
      <c r="K129" s="58"/>
      <c r="L129" s="58"/>
      <c r="M129" s="58"/>
      <c r="N129" s="58"/>
      <c r="O129" s="58"/>
    </row>
    <row r="130" spans="1:15" ht="15">
      <c r="A130" s="1"/>
      <c r="B130" s="64" t="str">
        <f>"/"&amp;LOOKUP(Stamdata!PP_Language,$I$1:$J$1,$I130:$J130)&amp;IF(OR(Stamdata!PP_Koncern="Ja",Stamdata!PP_Koncern="Yes"),LOOKUP(Stamdata!PP_Language,{"DA";"EN"},{" konsolideret";" consolidated"}),"")&amp;"{x}"</f>
        <v>/Anvendt regnskabspraksis for distributionsomkostninger{x}</v>
      </c>
      <c r="C130" s="64" t="str">
        <f>"//"&amp;LOOKUP(Stamdata!PP_Language,$I$1:$J$1,$I130:$J130)&amp;IF(OR(Stamdata!PP_Koncern="Ja",Stamdata!PP_Koncern="Yes"),LOOKUP(Stamdata!PP_Language,{"DA";"EN"},{" konsolideret";" consolidated"}),"")&amp;"{y}"</f>
        <v>//Anvendt regnskabspraksis for distributionsomkostninger{y}</v>
      </c>
      <c r="H130" s="54"/>
      <c r="I130" s="13" t="s">
        <v>3490</v>
      </c>
      <c r="J130" s="13" t="s">
        <v>3491</v>
      </c>
      <c r="K130" s="58"/>
      <c r="L130" s="58"/>
      <c r="M130" s="58"/>
      <c r="N130" s="58"/>
      <c r="O130" s="58"/>
    </row>
    <row r="131" spans="1:15" ht="15">
      <c r="A131" s="1"/>
      <c r="B131" s="64" t="str">
        <f>"/"&amp;LOOKUP(Stamdata!PP_Language,$I$1:$J$1,$I131:$J131)&amp;IF(OR(Stamdata!PP_Koncern="Ja",Stamdata!PP_Koncern="Yes"),LOOKUP(Stamdata!PP_Language,{"DA";"EN"},{" konsolideret";" consolidated"}),"")&amp;"{x}"</f>
        <v>/Anvendt regnskabspraksis for administrationsomkostninger{x}</v>
      </c>
      <c r="C131" s="64" t="str">
        <f>"//"&amp;LOOKUP(Stamdata!PP_Language,$I$1:$J$1,$I131:$J131)&amp;IF(OR(Stamdata!PP_Koncern="Ja",Stamdata!PP_Koncern="Yes"),LOOKUP(Stamdata!PP_Language,{"DA";"EN"},{" konsolideret";" consolidated"}),"")&amp;"{y}"</f>
        <v>//Anvendt regnskabspraksis for administrationsomkostninger{y}</v>
      </c>
      <c r="H131" s="54"/>
      <c r="I131" s="13" t="s">
        <v>3492</v>
      </c>
      <c r="J131" s="13" t="s">
        <v>3493</v>
      </c>
      <c r="K131" s="58"/>
      <c r="L131" s="58"/>
      <c r="M131" s="58"/>
      <c r="N131" s="58"/>
      <c r="O131" s="58"/>
    </row>
    <row r="132" spans="1:15" s="71" customFormat="1" ht="15">
      <c r="A132" s="1"/>
      <c r="B132" s="64" t="str">
        <f>"/"&amp;LOOKUP(Stamdata!PP_Language,$I$1:$J$1,$I132:$J132)&amp;IF(OR(Stamdata!PP_Koncern="Ja",Stamdata!PP_Koncern="Yes"),LOOKUP(Stamdata!PP_Language,{"DA";"EN"},{" konsolideret";" consolidated"}),"")&amp;"{x}"</f>
        <v>/Anvendt regnskabspraksis for ejendomsomkostninger{x}</v>
      </c>
      <c r="C132" s="64" t="str">
        <f>"//"&amp;LOOKUP(Stamdata!PP_Language,$I$1:$J$1,$I132:$J132)&amp;IF(OR(Stamdata!PP_Koncern="Ja",Stamdata!PP_Koncern="Yes"),LOOKUP(Stamdata!PP_Language,{"DA";"EN"},{" konsolideret";" consolidated"}),"")&amp;"{y}"</f>
        <v>//Anvendt regnskabspraksis for ejendomsomkostninger{y}</v>
      </c>
      <c r="D132" s="53"/>
      <c r="E132" s="53"/>
      <c r="F132" s="53"/>
      <c r="G132" s="53"/>
      <c r="H132" s="54"/>
      <c r="I132" s="13" t="s">
        <v>3787</v>
      </c>
      <c r="J132" s="13" t="s">
        <v>3788</v>
      </c>
      <c r="K132" s="58"/>
      <c r="L132" s="58"/>
      <c r="M132" s="58"/>
      <c r="N132" s="58"/>
      <c r="O132" s="58"/>
    </row>
    <row r="133" spans="1:15" s="73" customFormat="1" ht="15">
      <c r="A133" s="1"/>
      <c r="B133" s="64" t="str">
        <f>"/"&amp;LOOKUP(Stamdata!PP_Language,$I$1:$J$1,$I133:$J133)&amp;IF(OR(Stamdata!PP_Koncern="Ja",Stamdata!PP_Koncern="Yes"),LOOKUP(Stamdata!PP_Language,{"DA";"EN"},{" konsolideret";" consolidated"}),"")&amp;"{x}"</f>
        <v>/Anvendt regnskabspraksis for bruttoresultat{x}</v>
      </c>
      <c r="C133" s="64" t="str">
        <f>"//"&amp;LOOKUP(Stamdata!PP_Language,$I$1:$J$1,$I133:$J133)&amp;IF(OR(Stamdata!PP_Koncern="Ja",Stamdata!PP_Koncern="Yes"),LOOKUP(Stamdata!PP_Language,{"DA";"EN"},{" konsolideret";" consolidated"}),"")&amp;"{y}"</f>
        <v>//Anvendt regnskabspraksis for bruttoresultat{y}</v>
      </c>
      <c r="D133" s="53"/>
      <c r="E133" s="53"/>
      <c r="F133" s="53"/>
      <c r="G133" s="53"/>
      <c r="H133" s="54"/>
      <c r="I133" s="13" t="s">
        <v>3806</v>
      </c>
      <c r="J133" s="13" t="s">
        <v>3807</v>
      </c>
      <c r="K133" s="58"/>
      <c r="L133" s="58"/>
      <c r="M133" s="58"/>
      <c r="N133" s="58"/>
      <c r="O133" s="58"/>
    </row>
    <row r="134" spans="1:15" ht="15">
      <c r="A134" s="1"/>
      <c r="B134" s="64" t="str">
        <f>"/"&amp;LOOKUP(Stamdata!PP_Language,$I$1:$J$1,$I134:$J134)&amp;IF(OR(Stamdata!PP_Koncern="Ja",Stamdata!PP_Koncern="Yes"),LOOKUP(Stamdata!PP_Language,{"DA";"EN"},{" konsolideret";" consolidated"}),"")&amp;"{x}"</f>
        <v>/Anvendt regnskabspraksis for forsknings- og udviklingsomkostninger{x}</v>
      </c>
      <c r="C134" s="64" t="str">
        <f>"//"&amp;LOOKUP(Stamdata!PP_Language,$I$1:$J$1,$I134:$J134)&amp;IF(OR(Stamdata!PP_Koncern="Ja",Stamdata!PP_Koncern="Yes"),LOOKUP(Stamdata!PP_Language,{"DA";"EN"},{" konsolideret";" consolidated"}),"")&amp;"{y}"</f>
        <v>//Anvendt regnskabspraksis for forsknings- og udviklingsomkostninger{y}</v>
      </c>
      <c r="H134" s="54"/>
      <c r="I134" s="13" t="s">
        <v>3494</v>
      </c>
      <c r="J134" s="13" t="s">
        <v>3495</v>
      </c>
      <c r="K134" s="58"/>
      <c r="L134" s="58"/>
      <c r="M134" s="58"/>
      <c r="N134" s="58"/>
      <c r="O134" s="58"/>
    </row>
    <row r="135" spans="1:15" ht="15">
      <c r="A135" s="1"/>
      <c r="B135" s="64" t="str">
        <f>"/"&amp;LOOKUP(Stamdata!PP_Language,$I$1:$J$1,$I135:$J135)&amp;IF(OR(Stamdata!PP_Koncern="Ja",Stamdata!PP_Koncern="Yes"),LOOKUP(Stamdata!PP_Language,{"DA";"EN"},{" konsolideret";" consolidated"}),"")&amp;"{x}"</f>
        <v>/Anvendt regnskabspraksis for eksterne omkostninger{x}</v>
      </c>
      <c r="C135" s="64" t="str">
        <f>"//"&amp;LOOKUP(Stamdata!PP_Language,$I$1:$J$1,$I135:$J135)&amp;IF(OR(Stamdata!PP_Koncern="Ja",Stamdata!PP_Koncern="Yes"),LOOKUP(Stamdata!PP_Language,{"DA";"EN"},{" konsolideret";" consolidated"}),"")&amp;"{y}"</f>
        <v>//Anvendt regnskabspraksis for eksterne omkostninger{y}</v>
      </c>
      <c r="H135" s="54"/>
      <c r="I135" s="13" t="s">
        <v>3496</v>
      </c>
      <c r="J135" s="13" t="s">
        <v>3497</v>
      </c>
      <c r="K135" s="58"/>
      <c r="L135" s="58"/>
      <c r="M135" s="58"/>
      <c r="N135" s="58"/>
      <c r="O135" s="58"/>
    </row>
    <row r="136" spans="1:15" ht="15">
      <c r="A136" s="1"/>
      <c r="B136" s="64" t="str">
        <f>"/"&amp;LOOKUP(Stamdata!PP_Language,$I$1:$J$1,$I136:$J136)&amp;IF(OR(Stamdata!PP_Koncern="Ja",Stamdata!PP_Koncern="Yes"),LOOKUP(Stamdata!PP_Language,{"DA";"EN"},{" konsolideret";" consolidated"}),"")&amp;"{x}"</f>
        <v>/Anvendt regnskabspraksis for personaleomkostninger{x}</v>
      </c>
      <c r="C136" s="64" t="str">
        <f>"//"&amp;LOOKUP(Stamdata!PP_Language,$I$1:$J$1,$I136:$J136)&amp;IF(OR(Stamdata!PP_Koncern="Ja",Stamdata!PP_Koncern="Yes"),LOOKUP(Stamdata!PP_Language,{"DA";"EN"},{" konsolideret";" consolidated"}),"")&amp;"{y}"</f>
        <v>//Anvendt regnskabspraksis for personaleomkostninger{y}</v>
      </c>
      <c r="H136" s="54"/>
      <c r="I136" s="13" t="s">
        <v>3498</v>
      </c>
      <c r="J136" s="13" t="s">
        <v>3499</v>
      </c>
      <c r="K136" s="58"/>
      <c r="L136" s="58"/>
      <c r="M136" s="58"/>
      <c r="N136" s="58"/>
      <c r="O136" s="58"/>
    </row>
    <row r="137" spans="1:15" ht="15">
      <c r="A137" s="1"/>
      <c r="B137" s="64" t="str">
        <f>"/"&amp;LOOKUP(Stamdata!PP_Language,$I$1:$J$1,$I137:$J137)&amp;IF(OR(Stamdata!PP_Koncern="Ja",Stamdata!PP_Koncern="Yes"),LOOKUP(Stamdata!PP_Language,{"DA";"EN"},{" konsolideret";" consolidated"}),"")&amp;"{x}"</f>
        <v>/Anvendt regnskabspraksis for af- og nedskrivninger{x}</v>
      </c>
      <c r="C137" s="64" t="str">
        <f>"//"&amp;LOOKUP(Stamdata!PP_Language,$I$1:$J$1,$I137:$J137)&amp;IF(OR(Stamdata!PP_Koncern="Ja",Stamdata!PP_Koncern="Yes"),LOOKUP(Stamdata!PP_Language,{"DA";"EN"},{" konsolideret";" consolidated"}),"")&amp;"{y}"</f>
        <v>//Anvendt regnskabspraksis for af- og nedskrivninger{y}</v>
      </c>
      <c r="H137" s="54"/>
      <c r="I137" s="13" t="s">
        <v>3500</v>
      </c>
      <c r="J137" s="13" t="s">
        <v>3501</v>
      </c>
      <c r="K137" s="58"/>
      <c r="L137" s="58"/>
      <c r="M137" s="58"/>
      <c r="N137" s="58"/>
      <c r="O137" s="58"/>
    </row>
    <row r="138" spans="1:15" s="149" customFormat="1" ht="15">
      <c r="A138" s="1"/>
      <c r="B138" s="64" t="str">
        <f>"/"&amp;LOOKUP(Stamdata!PP_Language,$I$1:$J$1,$I138:$J138)&amp;IF(OR(Stamdata!PP_Koncern="Ja",Stamdata!PP_Koncern="Yes"),LOOKUP(Stamdata!PP_Language,{"DA";"EN"},{" konsolideret";" consolidated"}),"")&amp;"{x}"</f>
        <v>/Anvendt regnskabspraksis for nedskrivning af omsætningsaktiver, som overstiger normale nedskrivninger{x}</v>
      </c>
      <c r="C138" s="64" t="str">
        <f>"//"&amp;LOOKUP(Stamdata!PP_Language,$I$1:$J$1,$I138:$J138)&amp;IF(OR(Stamdata!PP_Koncern="Ja",Stamdata!PP_Koncern="Yes"),LOOKUP(Stamdata!PP_Language,{"DA";"EN"},{" konsolideret";" consolidated"}),"")&amp;"{y}"</f>
        <v>//Anvendt regnskabspraksis for nedskrivning af omsætningsaktiver, som overstiger normale nedskrivninger{y}</v>
      </c>
      <c r="D138" s="53"/>
      <c r="E138" s="53"/>
      <c r="F138" s="53"/>
      <c r="G138" s="53"/>
      <c r="H138" s="54"/>
      <c r="I138" s="13" t="s">
        <v>4020</v>
      </c>
      <c r="J138" s="13" t="s">
        <v>4021</v>
      </c>
      <c r="K138" s="58"/>
      <c r="L138" s="58"/>
      <c r="M138" s="58"/>
      <c r="N138" s="58"/>
      <c r="O138" s="58"/>
    </row>
    <row r="139" spans="1:15" s="149" customFormat="1" ht="15">
      <c r="A139" s="1"/>
      <c r="B139" s="64" t="str">
        <f>"/"&amp;LOOKUP(Stamdata!PP_Language,$I$1:$J$1,$I139:$J139)&amp;IF(OR(Stamdata!PP_Koncern="Ja",Stamdata!PP_Koncern="Yes"),LOOKUP(Stamdata!PP_Language,{"DA";"EN"},{" konsolideret";" consolidated"}),"")&amp;"{x}"</f>
        <v>/Anvendt regnskabspraksis for indtægter af andre kapitalandele, værdipapirer og tilgodehavender, der er anlægsaktiver{x}</v>
      </c>
      <c r="C139" s="64" t="str">
        <f>"//"&amp;LOOKUP(Stamdata!PP_Language,$I$1:$J$1,$I139:$J139)&amp;IF(OR(Stamdata!PP_Koncern="Ja",Stamdata!PP_Koncern="Yes"),LOOKUP(Stamdata!PP_Language,{"DA";"EN"},{" konsolideret";" consolidated"}),"")&amp;"{y}"</f>
        <v>//Anvendt regnskabspraksis for indtægter af andre kapitalandele, værdipapirer og tilgodehavender, der er anlægsaktiver{y}</v>
      </c>
      <c r="D139" s="53"/>
      <c r="E139" s="53"/>
      <c r="F139" s="53"/>
      <c r="G139" s="53"/>
      <c r="H139" s="54"/>
      <c r="I139" s="13" t="s">
        <v>4026</v>
      </c>
      <c r="J139" s="13" t="s">
        <v>4027</v>
      </c>
      <c r="K139" s="58"/>
      <c r="L139" s="58"/>
      <c r="M139" s="58"/>
      <c r="N139" s="58"/>
      <c r="O139" s="58"/>
    </row>
    <row r="140" spans="1:15" s="78" customFormat="1" ht="15">
      <c r="A140" s="1"/>
      <c r="B140" s="64" t="str">
        <f>"/"&amp;LOOKUP(Stamdata!PP_Language,$I$1:$J$1,$I140:$J140)&amp;IF(OR(Stamdata!PP_Koncern="Ja",Stamdata!PP_Koncern="Yes"),LOOKUP(Stamdata!PP_Language,{"DA";"EN"},{" konsolideret";" consolidated"}),"")&amp;"{x}"</f>
        <v>/Anvendt regnskabspraksis for særlige poster{x}</v>
      </c>
      <c r="C140" s="64" t="str">
        <f>"//"&amp;LOOKUP(Stamdata!PP_Language,$I$1:$J$1,$I140:$J140)&amp;IF(OR(Stamdata!PP_Koncern="Ja",Stamdata!PP_Koncern="Yes"),LOOKUP(Stamdata!PP_Language,{"DA";"EN"},{" konsolideret";" consolidated"}),"")&amp;"{y}"</f>
        <v>//Anvendt regnskabspraksis for særlige poster{y}</v>
      </c>
      <c r="D140" s="53"/>
      <c r="E140" s="53"/>
      <c r="F140" s="53"/>
      <c r="G140" s="53"/>
      <c r="H140" s="54"/>
      <c r="I140" s="76" t="s">
        <v>3824</v>
      </c>
      <c r="J140" s="13" t="s">
        <v>3825</v>
      </c>
      <c r="K140" s="58"/>
      <c r="L140" s="58"/>
      <c r="M140" s="58"/>
      <c r="N140" s="58"/>
      <c r="O140" s="58"/>
    </row>
    <row r="141" spans="1:15" ht="15">
      <c r="A141" s="1"/>
      <c r="B141" s="64" t="str">
        <f>"/"&amp;LOOKUP(Stamdata!PP_Language,$I$1:$J$1,$I141:$J141)&amp;IF(OR(Stamdata!PP_Koncern="Ja",Stamdata!PP_Koncern="Yes"),LOOKUP(Stamdata!PP_Language,{"DA";"EN"},{" konsolideret";" consolidated"}),"")&amp;"{x}"</f>
        <v>/Anvendt regnskabspraksis for andre driftsindtægter og -omkostninger{x}</v>
      </c>
      <c r="C141" s="64" t="str">
        <f>"//"&amp;LOOKUP(Stamdata!PP_Language,$I$1:$J$1,$I141:$J141)&amp;IF(OR(Stamdata!PP_Koncern="Ja",Stamdata!PP_Koncern="Yes"),LOOKUP(Stamdata!PP_Language,{"DA";"EN"},{" konsolideret";" consolidated"}),"")&amp;"{y}"</f>
        <v>//Anvendt regnskabspraksis for andre driftsindtægter og -omkostninger{y}</v>
      </c>
      <c r="H141" s="54"/>
      <c r="I141" s="13" t="s">
        <v>3502</v>
      </c>
      <c r="J141" s="13" t="s">
        <v>3503</v>
      </c>
      <c r="K141" s="58"/>
      <c r="L141" s="58"/>
      <c r="M141" s="58"/>
      <c r="N141" s="58"/>
      <c r="O141" s="58"/>
    </row>
    <row r="142" spans="1:15" s="71" customFormat="1" ht="15">
      <c r="A142" s="1"/>
      <c r="B142" s="64" t="str">
        <f>"/"&amp;LOOKUP(Stamdata!PP_Language,$I$1:$J$1,$I142:$J142)&amp;IF(OR(Stamdata!PP_Koncern="Ja",Stamdata!PP_Koncern="Yes"),LOOKUP(Stamdata!PP_Language,{"DA";"EN"},{" konsolideret";" consolidated"}),"")&amp;"{x}"</f>
        <v>/Anvendt regnskabspraksis for dagsværdiregulering af investeringsejendomme{x}</v>
      </c>
      <c r="C142" s="64" t="str">
        <f>"//"&amp;LOOKUP(Stamdata!PP_Language,$I$1:$J$1,$I142:$J142)&amp;IF(OR(Stamdata!PP_Koncern="Ja",Stamdata!PP_Koncern="Yes"),LOOKUP(Stamdata!PP_Language,{"DA";"EN"},{" konsolideret";" consolidated"}),"")&amp;"{y}"</f>
        <v>//Anvendt regnskabspraksis for dagsværdiregulering af investeringsejendomme{y}</v>
      </c>
      <c r="D142" s="53"/>
      <c r="E142" s="53"/>
      <c r="F142" s="53"/>
      <c r="G142" s="53"/>
      <c r="H142" s="54"/>
      <c r="I142" s="13" t="s">
        <v>3789</v>
      </c>
      <c r="J142" s="13" t="s">
        <v>3792</v>
      </c>
      <c r="K142" s="58"/>
      <c r="L142" s="58"/>
      <c r="M142" s="58"/>
      <c r="N142" s="58"/>
      <c r="O142" s="58"/>
    </row>
    <row r="143" spans="1:15" s="71" customFormat="1" ht="15">
      <c r="A143" s="1"/>
      <c r="B143" s="64" t="str">
        <f>"/"&amp;LOOKUP(Stamdata!PP_Language,$I$1:$J$1,$I143:$J143)&amp;IF(OR(Stamdata!PP_Koncern="Ja",Stamdata!PP_Koncern="Yes"),LOOKUP(Stamdata!PP_Language,{"DA";"EN"},{" konsolideret";" consolidated"}),"")&amp;"{x}"</f>
        <v>/Anvendt regnskabspraksis for dagsværdiregulering af andre investeringsaktiver{x}</v>
      </c>
      <c r="C143" s="64" t="str">
        <f>"//"&amp;LOOKUP(Stamdata!PP_Language,$I$1:$J$1,$I143:$J143)&amp;IF(OR(Stamdata!PP_Koncern="Ja",Stamdata!PP_Koncern="Yes"),LOOKUP(Stamdata!PP_Language,{"DA";"EN"},{" konsolideret";" consolidated"}),"")&amp;"{y}"</f>
        <v>//Anvendt regnskabspraksis for dagsværdiregulering af andre investeringsaktiver{y}</v>
      </c>
      <c r="D143" s="53"/>
      <c r="E143" s="53"/>
      <c r="F143" s="53"/>
      <c r="G143" s="53"/>
      <c r="H143" s="54"/>
      <c r="I143" s="13" t="s">
        <v>3790</v>
      </c>
      <c r="J143" s="13" t="s">
        <v>3793</v>
      </c>
      <c r="K143" s="58"/>
      <c r="L143" s="58"/>
      <c r="M143" s="58"/>
      <c r="N143" s="58"/>
      <c r="O143" s="58"/>
    </row>
    <row r="144" spans="1:15" s="71" customFormat="1" ht="15">
      <c r="A144" s="1"/>
      <c r="B144" s="64" t="str">
        <f>"/"&amp;LOOKUP(Stamdata!PP_Language,$I$1:$J$1,$I144:$J144)&amp;IF(OR(Stamdata!PP_Koncern="Ja",Stamdata!PP_Koncern="Yes"),LOOKUP(Stamdata!PP_Language,{"DA";"EN"},{" konsolideret";" consolidated"}),"")&amp;"{x}"</f>
        <v>/Anvendt regnskabspraksis for dagsværdiregulering af biologiske aktiver{x}</v>
      </c>
      <c r="C144" s="64" t="str">
        <f>"//"&amp;LOOKUP(Stamdata!PP_Language,$I$1:$J$1,$I144:$J144)&amp;IF(OR(Stamdata!PP_Koncern="Ja",Stamdata!PP_Koncern="Yes"),LOOKUP(Stamdata!PP_Language,{"DA";"EN"},{" konsolideret";" consolidated"}),"")&amp;"{y}"</f>
        <v>//Anvendt regnskabspraksis for dagsværdiregulering af biologiske aktiver{y}</v>
      </c>
      <c r="D144" s="53"/>
      <c r="E144" s="53"/>
      <c r="F144" s="53"/>
      <c r="G144" s="53"/>
      <c r="H144" s="54"/>
      <c r="I144" s="13" t="s">
        <v>3791</v>
      </c>
      <c r="J144" s="13" t="s">
        <v>3794</v>
      </c>
      <c r="K144" s="58"/>
      <c r="L144" s="58"/>
      <c r="M144" s="58"/>
      <c r="N144" s="58"/>
      <c r="O144" s="58"/>
    </row>
    <row r="145" spans="1:15" ht="15">
      <c r="A145" s="1"/>
      <c r="B145" s="65" t="str">
        <f>"/"&amp;LOOKUP(Stamdata!PP_Language,$I$1:$J$1,$I145:$J145)&amp;IF(OR(Stamdata!PP_Koncern="Ja",Stamdata!PP_Koncern="Yes"),LOOKUP(Stamdata!PP_Language,{"DA";"EN"},{" konsolideret";" consolidated"}),"")&amp;"{x}"</f>
        <v>/Anvendt regnskabspraksis for indtægter og omkostninger fra kapitalandele i tilknyttede og associerede virksomheder{x}</v>
      </c>
      <c r="C145" s="65" t="str">
        <f>"//"&amp;LOOKUP(Stamdata!PP_Language,$I$1:$J$1,$I145:$J145)&amp;IF(OR(Stamdata!PP_Koncern="Ja",Stamdata!PP_Koncern="Yes"),LOOKUP(Stamdata!PP_Language,{"DA";"EN"},{" konsolideret";" consolidated"}),"")&amp;"{y}"</f>
        <v>//Anvendt regnskabspraksis for indtægter og omkostninger fra kapitalandele i tilknyttede og associerede virksomheder{y}</v>
      </c>
      <c r="H145" s="54"/>
      <c r="I145" s="13" t="s">
        <v>3504</v>
      </c>
      <c r="J145" s="13" t="s">
        <v>3505</v>
      </c>
      <c r="K145" s="59"/>
      <c r="L145" s="59"/>
      <c r="M145" s="59"/>
      <c r="N145" s="59"/>
      <c r="O145" s="59"/>
    </row>
    <row r="146" spans="1:15" s="78" customFormat="1" ht="15">
      <c r="A146" s="1"/>
      <c r="B146" s="65" t="str">
        <f>"/"&amp;LOOKUP(Stamdata!PP_Language,$I$1:$J$1,$I146:$J146)&amp;IF(OR(Stamdata!PP_Koncern="Ja",Stamdata!PP_Koncern="Yes"),LOOKUP(Stamdata!PP_Language,{"DA";"EN"},{" konsolideret";" consolidated"}),"")&amp;"{x}"</f>
        <v>/Anvendt regnskabspraksis for indtægter og omkostninger fra kapitalandele i joint venture{x}</v>
      </c>
      <c r="C146" s="65" t="str">
        <f>"//"&amp;LOOKUP(Stamdata!PP_Language,$I$1:$J$1,$I146:$J146)&amp;IF(OR(Stamdata!PP_Koncern="Ja",Stamdata!PP_Koncern="Yes"),LOOKUP(Stamdata!PP_Language,{"DA";"EN"},{" konsolideret";" consolidated"}),"")&amp;"{y}"</f>
        <v>//Anvendt regnskabspraksis for indtægter og omkostninger fra kapitalandele i joint venture{y}</v>
      </c>
      <c r="D146" s="53"/>
      <c r="E146" s="53"/>
      <c r="F146" s="53"/>
      <c r="G146" s="53"/>
      <c r="H146" s="54"/>
      <c r="I146" s="13" t="s">
        <v>3826</v>
      </c>
      <c r="J146" s="13" t="s">
        <v>3827</v>
      </c>
      <c r="K146" s="59"/>
      <c r="L146" s="59"/>
      <c r="M146" s="59"/>
      <c r="N146" s="59"/>
      <c r="O146" s="59"/>
    </row>
    <row r="147" spans="1:15" ht="15">
      <c r="A147" s="1"/>
      <c r="B147" s="64" t="str">
        <f>"/"&amp;LOOKUP(Stamdata!PP_Language,$I$1:$J$1,$I147:$J147)&amp;IF(OR(Stamdata!PP_Koncern="Ja",Stamdata!PP_Koncern="Yes"),LOOKUP(Stamdata!PP_Language,{"DA";"EN"},{" konsolideret";" consolidated"}),"")&amp;"{x}"</f>
        <v>/Anvendt regnskabspraksis for finansielle indtægter og omkostninger{x}</v>
      </c>
      <c r="C147" s="64" t="str">
        <f>"//"&amp;LOOKUP(Stamdata!PP_Language,$I$1:$J$1,$I147:$J147)&amp;IF(OR(Stamdata!PP_Koncern="Ja",Stamdata!PP_Koncern="Yes"),LOOKUP(Stamdata!PP_Language,{"DA";"EN"},{" konsolideret";" consolidated"}),"")&amp;"{y}"</f>
        <v>//Anvendt regnskabspraksis for finansielle indtægter og omkostninger{y}</v>
      </c>
      <c r="H147" s="54"/>
      <c r="I147" s="13" t="s">
        <v>3506</v>
      </c>
      <c r="J147" s="13" t="s">
        <v>3507</v>
      </c>
      <c r="K147" s="58"/>
      <c r="L147" s="58"/>
      <c r="M147" s="58"/>
      <c r="N147" s="58"/>
      <c r="O147" s="58"/>
    </row>
    <row r="148" spans="1:15" s="149" customFormat="1" ht="15">
      <c r="A148" s="1"/>
      <c r="B148" s="64" t="str">
        <f>"/"&amp;LOOKUP(Stamdata!PP_Language,$I$1:$J$1,$I148:$J148)&amp;IF(OR(Stamdata!PP_Koncern="Ja",Stamdata!PP_Koncern="Yes"),LOOKUP(Stamdata!PP_Language,{"DA";"EN"},{" konsolideret";" consolidated"}),"")&amp;"{x}"</f>
        <v>/Anvendt regnskabspraksis for nedskrivning af finansielle aktiver{x}</v>
      </c>
      <c r="C148" s="64" t="str">
        <f>"//"&amp;LOOKUP(Stamdata!PP_Language,$I$1:$J$1,$I148:$J148)&amp;IF(OR(Stamdata!PP_Koncern="Ja",Stamdata!PP_Koncern="Yes"),LOOKUP(Stamdata!PP_Language,{"DA";"EN"},{" konsolideret";" consolidated"}),"")&amp;"{y}"</f>
        <v>//Anvendt regnskabspraksis for nedskrivning af finansielle aktiver{y}</v>
      </c>
      <c r="D148" s="53"/>
      <c r="E148" s="53"/>
      <c r="F148" s="53"/>
      <c r="G148" s="53"/>
      <c r="H148" s="54"/>
      <c r="I148" s="13" t="s">
        <v>4022</v>
      </c>
      <c r="J148" s="13" t="s">
        <v>4023</v>
      </c>
      <c r="K148" s="58"/>
      <c r="L148" s="58"/>
      <c r="M148" s="58"/>
      <c r="N148" s="58"/>
      <c r="O148" s="58"/>
    </row>
    <row r="149" spans="1:15" ht="15">
      <c r="A149" s="1"/>
      <c r="B149" s="64" t="str">
        <f>"/"&amp;LOOKUP(Stamdata!PP_Language,$I$1:$J$1,$I149:$J149)&amp;IF(OR(Stamdata!PP_Koncern="Ja",Stamdata!PP_Koncern="Yes"),LOOKUP(Stamdata!PP_Language,{"DA";"EN"},{" konsolideret";" consolidated"}),"")&amp;"{x}"</f>
        <v>/Anvendt regnskabspraksis for skatteomkostninger{x}</v>
      </c>
      <c r="C149" s="64" t="str">
        <f>"//"&amp;LOOKUP(Stamdata!PP_Language,$I$1:$J$1,$I149:$J149)&amp;IF(OR(Stamdata!PP_Koncern="Ja",Stamdata!PP_Koncern="Yes"),LOOKUP(Stamdata!PP_Language,{"DA";"EN"},{" konsolideret";" consolidated"}),"")&amp;"{y}"</f>
        <v>//Anvendt regnskabspraksis for skatteomkostninger{y}</v>
      </c>
      <c r="H149" s="54"/>
      <c r="I149" s="13" t="s">
        <v>3508</v>
      </c>
      <c r="J149" s="13" t="s">
        <v>3509</v>
      </c>
      <c r="K149" s="58"/>
      <c r="L149" s="58"/>
      <c r="M149" s="58"/>
      <c r="N149" s="58"/>
      <c r="O149" s="58"/>
    </row>
    <row r="150" spans="1:15" s="149" customFormat="1" ht="15">
      <c r="A150" s="1"/>
      <c r="B150" s="64" t="str">
        <f>"/"&amp;LOOKUP(Stamdata!PP_Language,$I$1:$J$1,$I150:$J150)&amp;IF(OR(Stamdata!PP_Koncern="Ja",Stamdata!PP_Koncern="Yes"),LOOKUP(Stamdata!PP_Language,{"DA";"EN"},{" konsolideret";" consolidated"}),"")&amp;"{x}"</f>
        <v>/Anvendt regnskabspraksis for andre skatter{x}</v>
      </c>
      <c r="C150" s="64" t="str">
        <f>"//"&amp;LOOKUP(Stamdata!PP_Language,$I$1:$J$1,$I150:$J150)&amp;IF(OR(Stamdata!PP_Koncern="Ja",Stamdata!PP_Koncern="Yes"),LOOKUP(Stamdata!PP_Language,{"DA";"EN"},{" konsolideret";" consolidated"}),"")&amp;"{y}"</f>
        <v>//Anvendt regnskabspraksis for andre skatter{y}</v>
      </c>
      <c r="D150" s="53"/>
      <c r="E150" s="53"/>
      <c r="F150" s="53"/>
      <c r="G150" s="53"/>
      <c r="H150" s="54"/>
      <c r="I150" s="13" t="s">
        <v>4024</v>
      </c>
      <c r="J150" s="13" t="s">
        <v>4025</v>
      </c>
      <c r="K150" s="58"/>
      <c r="L150" s="58"/>
      <c r="M150" s="58"/>
      <c r="N150" s="58"/>
      <c r="O150" s="58"/>
    </row>
    <row r="151" spans="1:8" ht="15">
      <c r="A151" s="1" t="s">
        <v>17</v>
      </c>
      <c r="H151" s="54"/>
    </row>
    <row r="152" spans="1:15" ht="15">
      <c r="A152" s="1"/>
      <c r="B152" s="63" t="str">
        <f>"/"&amp;LOOKUP(Stamdata!PP_Language,$I$1:$J$1,$I152:$J152)&amp;IF(OR(Stamdata!PP_Koncern="Ja",Stamdata!PP_Koncern="Yes"),LOOKUP(Stamdata!PP_Language,{"DA";"EN"},{" konsolideret";" consolidated"}),"")&amp;"{x}"</f>
        <v>/Anvendt regnskabspraksis for balancen{x}</v>
      </c>
      <c r="C152" s="63" t="str">
        <f>"//"&amp;LOOKUP(Stamdata!PP_Language,$I$1:$J$1,$I152:$J152)&amp;IF(OR(Stamdata!PP_Koncern="Ja",Stamdata!PP_Koncern="Yes"),LOOKUP(Stamdata!PP_Language,{"DA";"EN"},{" konsolideret";" consolidated"}),"")&amp;"{y}"</f>
        <v>//Anvendt regnskabspraksis for balancen{y}</v>
      </c>
      <c r="H152" s="54"/>
      <c r="I152" s="13" t="s">
        <v>3510</v>
      </c>
      <c r="J152" s="13" t="s">
        <v>3511</v>
      </c>
      <c r="K152" s="57"/>
      <c r="L152" s="57"/>
      <c r="M152" s="57"/>
      <c r="N152" s="57"/>
      <c r="O152" s="57"/>
    </row>
    <row r="153" spans="1:15" s="78" customFormat="1" ht="15">
      <c r="A153" s="1"/>
      <c r="B153" s="64" t="str">
        <f>"/"&amp;LOOKUP(Stamdata!PP_Language,$I$1:$J$1,$I153:$J153)&amp;IF(OR(Stamdata!PP_Koncern="Ja",Stamdata!PP_Koncern="Yes"),LOOKUP(Stamdata!PP_Language,{"DA";"EN"},{" konsolideret";" consolidated"}),"")&amp;"{x}"</f>
        <v>/Anvendt regnskabspraksis for ophørende aktiviteter (balance){x}</v>
      </c>
      <c r="C153" s="64" t="str">
        <f>"//"&amp;LOOKUP(Stamdata!PP_Language,$I$1:$J$1,$I153:$J153)&amp;IF(OR(Stamdata!PP_Koncern="Ja",Stamdata!PP_Koncern="Yes"),LOOKUP(Stamdata!PP_Language,{"DA";"EN"},{" konsolideret";" consolidated"}),"")&amp;"{y}"</f>
        <v>//Anvendt regnskabspraksis for ophørende aktiviteter (balance){y}</v>
      </c>
      <c r="D153" s="53"/>
      <c r="E153" s="53"/>
      <c r="F153" s="53"/>
      <c r="G153" s="53"/>
      <c r="H153" s="54"/>
      <c r="I153" s="13" t="s">
        <v>3828</v>
      </c>
      <c r="J153" s="13" t="s">
        <v>3829</v>
      </c>
      <c r="K153" s="58"/>
      <c r="L153" s="58"/>
      <c r="M153" s="58"/>
      <c r="N153" s="58"/>
      <c r="O153" s="58"/>
    </row>
    <row r="154" spans="1:8" ht="15">
      <c r="A154" s="1" t="s">
        <v>15</v>
      </c>
      <c r="H154" s="54"/>
    </row>
    <row r="155" spans="1:15" ht="15">
      <c r="A155" s="1"/>
      <c r="B155" s="64" t="str">
        <f>"/"&amp;LOOKUP(Stamdata!PP_Language,$I$1:$J$1,$I155:$J155)&amp;IF(OR(Stamdata!PP_Koncern="Ja",Stamdata!PP_Koncern="Yes"),LOOKUP(Stamdata!PP_Language,{"DA";"EN"},{" konsolideret";" consolidated"}),"")&amp;"{x}"</f>
        <v>/Anvendt regnskabspraksis for immaterielle anlægsaktiver{x}</v>
      </c>
      <c r="C155" s="64" t="str">
        <f>"//"&amp;LOOKUP(Stamdata!PP_Language,$I$1:$J$1,$I155:$J155)&amp;IF(OR(Stamdata!PP_Koncern="Ja",Stamdata!PP_Koncern="Yes"),LOOKUP(Stamdata!PP_Language,{"DA";"EN"},{" konsolideret";" consolidated"}),"")&amp;"{y}"</f>
        <v>//Anvendt regnskabspraksis for immaterielle anlægsaktiver{y}</v>
      </c>
      <c r="H155" s="54"/>
      <c r="I155" s="13" t="s">
        <v>3512</v>
      </c>
      <c r="J155" s="13" t="s">
        <v>3513</v>
      </c>
      <c r="K155" s="58"/>
      <c r="L155" s="58"/>
      <c r="M155" s="58"/>
      <c r="N155" s="58"/>
      <c r="O155" s="58"/>
    </row>
    <row r="156" spans="1:15" ht="15">
      <c r="A156" s="1"/>
      <c r="B156" s="64" t="str">
        <f>"/"&amp;LOOKUP(Stamdata!PP_Language,$I$1:$J$1,$I156:$J156)&amp;IF(OR(Stamdata!PP_Koncern="Ja",Stamdata!PP_Koncern="Yes"),LOOKUP(Stamdata!PP_Language,{"DA";"EN"},{" konsolideret";" consolidated"}),"")&amp;"{x}"</f>
        <v>/Anvendt regnskabspraksis for materielle anlægsaktiver{x}</v>
      </c>
      <c r="C156" s="64" t="str">
        <f>"//"&amp;LOOKUP(Stamdata!PP_Language,$I$1:$J$1,$I156:$J156)&amp;IF(OR(Stamdata!PP_Koncern="Ja",Stamdata!PP_Koncern="Yes"),LOOKUP(Stamdata!PP_Language,{"DA";"EN"},{" konsolideret";" consolidated"}),"")&amp;"{y}"</f>
        <v>//Anvendt regnskabspraksis for materielle anlægsaktiver{y}</v>
      </c>
      <c r="H156" s="54"/>
      <c r="I156" s="13" t="s">
        <v>3514</v>
      </c>
      <c r="J156" s="13" t="s">
        <v>3515</v>
      </c>
      <c r="K156" s="58"/>
      <c r="L156" s="58"/>
      <c r="M156" s="58"/>
      <c r="N156" s="58"/>
      <c r="O156" s="58"/>
    </row>
    <row r="157" spans="1:15" ht="15">
      <c r="A157" s="1"/>
      <c r="B157" s="64" t="str">
        <f>"/"&amp;LOOKUP(Stamdata!PP_Language,$I$1:$J$1,$I157:$J157)&amp;IF(OR(Stamdata!PP_Koncern="Ja",Stamdata!PP_Koncern="Yes"),LOOKUP(Stamdata!PP_Language,{"DA";"EN"},{" konsolideret";" consolidated"}),"")&amp;"{x}"</f>
        <v>/Anvendt regnskabspraksis for finansielle anlægsaktiver{x}</v>
      </c>
      <c r="C157" s="64" t="str">
        <f>"//"&amp;LOOKUP(Stamdata!PP_Language,$I$1:$J$1,$I157:$J157)&amp;IF(OR(Stamdata!PP_Koncern="Ja",Stamdata!PP_Koncern="Yes"),LOOKUP(Stamdata!PP_Language,{"DA";"EN"},{" konsolideret";" consolidated"}),"")&amp;"{y}"</f>
        <v>//Anvendt regnskabspraksis for finansielle anlægsaktiver{y}</v>
      </c>
      <c r="H157" s="54"/>
      <c r="I157" s="13" t="s">
        <v>3516</v>
      </c>
      <c r="J157" s="13" t="s">
        <v>3517</v>
      </c>
      <c r="K157" s="58"/>
      <c r="L157" s="58"/>
      <c r="M157" s="58"/>
      <c r="N157" s="58"/>
      <c r="O157" s="58"/>
    </row>
    <row r="158" spans="1:15" ht="15">
      <c r="A158" s="1"/>
      <c r="B158" s="64" t="str">
        <f>"/"&amp;LOOKUP(Stamdata!PP_Language,$I$1:$J$1,$I158:$J158)&amp;IF(OR(Stamdata!PP_Koncern="Ja",Stamdata!PP_Koncern="Yes"),LOOKUP(Stamdata!PP_Language,{"DA";"EN"},{" konsolideret";" consolidated"}),"")&amp;"{x}"</f>
        <v>/Anvendt regnskabspraksis for nedskrivning på anlægsaktiver{x}</v>
      </c>
      <c r="C158" s="64" t="str">
        <f>"//"&amp;LOOKUP(Stamdata!PP_Language,$I$1:$J$1,$I158:$J158)&amp;IF(OR(Stamdata!PP_Koncern="Ja",Stamdata!PP_Koncern="Yes"),LOOKUP(Stamdata!PP_Language,{"DA";"EN"},{" konsolideret";" consolidated"}),"")&amp;"{y}"</f>
        <v>//Anvendt regnskabspraksis for nedskrivning på anlægsaktiver{y}</v>
      </c>
      <c r="H158" s="54"/>
      <c r="I158" s="13" t="s">
        <v>3518</v>
      </c>
      <c r="J158" s="13" t="s">
        <v>3519</v>
      </c>
      <c r="K158" s="58"/>
      <c r="L158" s="58"/>
      <c r="M158" s="58"/>
      <c r="N158" s="58"/>
      <c r="O158" s="58"/>
    </row>
    <row r="159" spans="1:15" ht="15">
      <c r="A159" s="1"/>
      <c r="B159" s="65" t="str">
        <f>"/"&amp;LOOKUP(Stamdata!PP_Language,$I$1:$J$1,$I159:$J159)&amp;IF(OR(Stamdata!PP_Koncern="Ja",Stamdata!PP_Koncern="Yes"),LOOKUP(Stamdata!PP_Language,{"DA";"EN"},{" konsolideret";" consolidated"}),"")&amp;"{x}"</f>
        <v>/Anvendt regnskabspraksis for værdipapirer og kapitalandele{x}</v>
      </c>
      <c r="C159" s="65" t="str">
        <f>"//"&amp;LOOKUP(Stamdata!PP_Language,$I$1:$J$1,$I159:$J159)&amp;IF(OR(Stamdata!PP_Koncern="Ja",Stamdata!PP_Koncern="Yes"),LOOKUP(Stamdata!PP_Language,{"DA";"EN"},{" konsolideret";" consolidated"}),"")&amp;"{y}"</f>
        <v>//Anvendt regnskabspraksis for værdipapirer og kapitalandele{y}</v>
      </c>
      <c r="H159" s="54"/>
      <c r="I159" s="13" t="s">
        <v>3520</v>
      </c>
      <c r="J159" s="13" t="s">
        <v>3521</v>
      </c>
      <c r="K159" s="59"/>
      <c r="L159" s="59"/>
      <c r="M159" s="59"/>
      <c r="N159" s="59"/>
      <c r="O159" s="59"/>
    </row>
    <row r="160" spans="1:15" ht="15">
      <c r="A160" s="1"/>
      <c r="B160" s="65" t="str">
        <f>"/"&amp;LOOKUP(Stamdata!PP_Language,$I$1:$J$1,$I160:$J160)&amp;IF(OR(Stamdata!PP_Koncern="Ja",Stamdata!PP_Koncern="Yes"),LOOKUP(Stamdata!PP_Language,{"DA";"EN"},{" konsolideret";" consolidated"}),"")&amp;"{x}"</f>
        <v>/Anvendt regnskabspraksis for kapitalandele i tilknyttede og associerede virksomheder{x}</v>
      </c>
      <c r="C160" s="65" t="str">
        <f>"//"&amp;LOOKUP(Stamdata!PP_Language,$I$1:$J$1,$I160:$J160)&amp;IF(OR(Stamdata!PP_Koncern="Ja",Stamdata!PP_Koncern="Yes"),LOOKUP(Stamdata!PP_Language,{"DA";"EN"},{" konsolideret";" consolidated"}),"")&amp;"{y}"</f>
        <v>//Anvendt regnskabspraksis for kapitalandele i tilknyttede og associerede virksomheder{y}</v>
      </c>
      <c r="H160" s="54"/>
      <c r="I160" s="13" t="s">
        <v>3522</v>
      </c>
      <c r="J160" s="13" t="s">
        <v>3523</v>
      </c>
      <c r="K160" s="59"/>
      <c r="L160" s="59"/>
      <c r="M160" s="59"/>
      <c r="N160" s="59"/>
      <c r="O160" s="59"/>
    </row>
    <row r="161" spans="1:15" ht="15">
      <c r="A161" s="1"/>
      <c r="B161" s="64" t="str">
        <f>"/"&amp;LOOKUP(Stamdata!PP_Language,$I$1:$J$1,$I161:$J161)&amp;IF(OR(Stamdata!PP_Koncern="Ja",Stamdata!PP_Koncern="Yes"),LOOKUP(Stamdata!PP_Language,{"DA";"EN"},{" konsolideret";" consolidated"}),"")&amp;"{x}"</f>
        <v>/Anvendt regnskabspraksis for varebeholdninger{x}</v>
      </c>
      <c r="C161" s="64" t="str">
        <f>"//"&amp;LOOKUP(Stamdata!PP_Language,$I$1:$J$1,$I161:$J161)&amp;IF(OR(Stamdata!PP_Koncern="Ja",Stamdata!PP_Koncern="Yes"),LOOKUP(Stamdata!PP_Language,{"DA";"EN"},{" konsolideret";" consolidated"}),"")&amp;"{y}"</f>
        <v>//Anvendt regnskabspraksis for varebeholdninger{y}</v>
      </c>
      <c r="H161" s="54"/>
      <c r="I161" s="13" t="s">
        <v>3524</v>
      </c>
      <c r="J161" s="13" t="s">
        <v>3525</v>
      </c>
      <c r="K161" s="58"/>
      <c r="L161" s="58"/>
      <c r="M161" s="58"/>
      <c r="N161" s="58"/>
      <c r="O161" s="58"/>
    </row>
    <row r="162" spans="1:15" ht="15">
      <c r="A162" s="1"/>
      <c r="B162" s="64" t="str">
        <f>"/"&amp;LOOKUP(Stamdata!PP_Language,$I$1:$J$1,$I162:$J162)&amp;IF(OR(Stamdata!PP_Koncern="Ja",Stamdata!PP_Koncern="Yes"),LOOKUP(Stamdata!PP_Language,{"DA";"EN"},{" konsolideret";" consolidated"}),"")&amp;"{x}"</f>
        <v>/Anvendt regnskabspraksis for tilgodehavender{x}</v>
      </c>
      <c r="C162" s="64" t="str">
        <f>"//"&amp;LOOKUP(Stamdata!PP_Language,$I$1:$J$1,$I162:$J162)&amp;IF(OR(Stamdata!PP_Koncern="Ja",Stamdata!PP_Koncern="Yes"),LOOKUP(Stamdata!PP_Language,{"DA";"EN"},{" konsolideret";" consolidated"}),"")&amp;"{y}"</f>
        <v>//Anvendt regnskabspraksis for tilgodehavender{y}</v>
      </c>
      <c r="H162" s="54"/>
      <c r="I162" s="13" t="s">
        <v>3526</v>
      </c>
      <c r="J162" s="13" t="s">
        <v>3527</v>
      </c>
      <c r="K162" s="58"/>
      <c r="L162" s="58"/>
      <c r="M162" s="58"/>
      <c r="N162" s="58"/>
      <c r="O162" s="58"/>
    </row>
    <row r="163" spans="1:15" ht="15">
      <c r="A163" s="1"/>
      <c r="B163" s="65" t="str">
        <f>"/"&amp;LOOKUP(Stamdata!PP_Language,$I$1:$J$1,$I163:$J163)&amp;IF(OR(Stamdata!PP_Koncern="Ja",Stamdata!PP_Koncern="Yes"),LOOKUP(Stamdata!PP_Language,{"DA";"EN"},{" konsolideret";" consolidated"}),"")&amp;"{x}"</f>
        <v>/Anvendt regnskabspraksis for periodeafgrænsningsposter, aktiver{x}</v>
      </c>
      <c r="C163" s="65" t="str">
        <f>"//"&amp;LOOKUP(Stamdata!PP_Language,$I$1:$J$1,$I163:$J163)&amp;IF(OR(Stamdata!PP_Koncern="Ja",Stamdata!PP_Koncern="Yes"),LOOKUP(Stamdata!PP_Language,{"DA";"EN"},{" konsolideret";" consolidated"}),"")&amp;"{y}"</f>
        <v>//Anvendt regnskabspraksis for periodeafgrænsningsposter, aktiver{y}</v>
      </c>
      <c r="H163" s="54"/>
      <c r="I163" s="13" t="s">
        <v>3528</v>
      </c>
      <c r="J163" s="13" t="s">
        <v>3529</v>
      </c>
      <c r="K163" s="59"/>
      <c r="L163" s="59"/>
      <c r="M163" s="59"/>
      <c r="N163" s="59"/>
      <c r="O163" s="59"/>
    </row>
    <row r="164" spans="1:15" ht="15">
      <c r="A164" s="1"/>
      <c r="B164" s="64" t="str">
        <f>"/"&amp;LOOKUP(Stamdata!PP_Language,$I$1:$J$1,$I164:$J164)&amp;IF(OR(Stamdata!PP_Koncern="Ja",Stamdata!PP_Koncern="Yes"),LOOKUP(Stamdata!PP_Language,{"DA";"EN"},{" konsolideret";" consolidated"}),"")&amp;"{x}"</f>
        <v>/Anvendt regnskabspraksis for igangværende arbejder for fremmed regning{x}</v>
      </c>
      <c r="C164" s="64" t="str">
        <f>"//"&amp;LOOKUP(Stamdata!PP_Language,$I$1:$J$1,$I164:$J164)&amp;IF(OR(Stamdata!PP_Koncern="Ja",Stamdata!PP_Koncern="Yes"),LOOKUP(Stamdata!PP_Language,{"DA";"EN"},{" konsolideret";" consolidated"}),"")&amp;"{y}"</f>
        <v>//Anvendt regnskabspraksis for igangværende arbejder for fremmed regning{y}</v>
      </c>
      <c r="H164" s="54"/>
      <c r="I164" s="13" t="s">
        <v>3530</v>
      </c>
      <c r="J164" s="13" t="s">
        <v>3531</v>
      </c>
      <c r="K164" s="58"/>
      <c r="L164" s="58"/>
      <c r="M164" s="58"/>
      <c r="N164" s="58"/>
      <c r="O164" s="58"/>
    </row>
    <row r="165" spans="1:15" ht="15">
      <c r="A165" s="1"/>
      <c r="B165" s="65" t="str">
        <f>"/"&amp;LOOKUP(Stamdata!PP_Language,$I$1:$J$1,$I165:$J165)&amp;IF(OR(Stamdata!PP_Koncern="Ja",Stamdata!PP_Koncern="Yes"),LOOKUP(Stamdata!PP_Language,{"DA";"EN"},{" konsolideret";" consolidated"}),"")&amp;"{x}"</f>
        <v>/Anvendt regnskabspraksis for værdipapirer og kapitalandele, indregnet som omsætningsaktiver{x}</v>
      </c>
      <c r="C165" s="65" t="str">
        <f>"//"&amp;LOOKUP(Stamdata!PP_Language,$I$1:$J$1,$I165:$J165)&amp;IF(OR(Stamdata!PP_Koncern="Ja",Stamdata!PP_Koncern="Yes"),LOOKUP(Stamdata!PP_Language,{"DA";"EN"},{" konsolideret";" consolidated"}),"")&amp;"{y}"</f>
        <v>//Anvendt regnskabspraksis for værdipapirer og kapitalandele, indregnet som omsætningsaktiver{y}</v>
      </c>
      <c r="H165" s="54"/>
      <c r="I165" s="13" t="s">
        <v>3532</v>
      </c>
      <c r="J165" s="13" t="s">
        <v>3533</v>
      </c>
      <c r="K165" s="59"/>
      <c r="L165" s="59"/>
      <c r="M165" s="59"/>
      <c r="N165" s="59"/>
      <c r="O165" s="59"/>
    </row>
    <row r="166" spans="1:15" ht="15">
      <c r="A166" s="1"/>
      <c r="B166" s="65" t="str">
        <f>"/"&amp;LOOKUP(Stamdata!PP_Language,$I$1:$J$1,$I166:$J166)&amp;IF(OR(Stamdata!PP_Koncern="Ja",Stamdata!PP_Koncern="Yes"),LOOKUP(Stamdata!PP_Language,{"DA";"EN"},{" konsolideret";" consolidated"}),"")&amp;"{x}"</f>
        <v>/Anvendt regnskabspraksis for likvide beholdninger{x}</v>
      </c>
      <c r="C166" s="65" t="str">
        <f>"//"&amp;LOOKUP(Stamdata!PP_Language,$I$1:$J$1,$I166:$J166)&amp;IF(OR(Stamdata!PP_Koncern="Ja",Stamdata!PP_Koncern="Yes"),LOOKUP(Stamdata!PP_Language,{"DA";"EN"},{" konsolideret";" consolidated"}),"")&amp;"{y}"</f>
        <v>//Anvendt regnskabspraksis for likvide beholdninger{y}</v>
      </c>
      <c r="H166" s="54"/>
      <c r="I166" s="13" t="s">
        <v>3534</v>
      </c>
      <c r="J166" s="13" t="s">
        <v>3535</v>
      </c>
      <c r="K166" s="59"/>
      <c r="L166" s="59"/>
      <c r="M166" s="59"/>
      <c r="N166" s="59"/>
      <c r="O166" s="59"/>
    </row>
    <row r="167" spans="1:8" ht="15">
      <c r="A167" s="1" t="s">
        <v>16</v>
      </c>
      <c r="H167" s="54"/>
    </row>
    <row r="168" spans="1:15" ht="15">
      <c r="A168" s="1"/>
      <c r="B168" s="64" t="str">
        <f>"/"&amp;LOOKUP(Stamdata!PP_Language,$I$1:$J$1,$I168:$J168)&amp;IF(OR(Stamdata!PP_Koncern="Ja",Stamdata!PP_Koncern="Yes"),LOOKUP(Stamdata!PP_Language,{"DA";"EN"},{" konsolideret";" consolidated"}),"")&amp;"{x}"</f>
        <v>/Anvendt regnskabspraksis for egenkapital{x}</v>
      </c>
      <c r="C168" s="64" t="str">
        <f>"//"&amp;LOOKUP(Stamdata!PP_Language,$I$1:$J$1,$I168:$J168)&amp;IF(OR(Stamdata!PP_Koncern="Ja",Stamdata!PP_Koncern="Yes"),LOOKUP(Stamdata!PP_Language,{"DA";"EN"},{" konsolideret";" consolidated"}),"")&amp;"{y}"</f>
        <v>//Anvendt regnskabspraksis for egenkapital{y}</v>
      </c>
      <c r="H168" s="54"/>
      <c r="I168" s="13" t="s">
        <v>3536</v>
      </c>
      <c r="J168" s="13" t="s">
        <v>3537</v>
      </c>
      <c r="K168" s="58"/>
      <c r="L168" s="58"/>
      <c r="M168" s="58"/>
      <c r="N168" s="58"/>
      <c r="O168" s="58"/>
    </row>
    <row r="169" spans="1:15" ht="15">
      <c r="A169" s="1"/>
      <c r="B169" s="65" t="str">
        <f>"/"&amp;LOOKUP(Stamdata!PP_Language,$I$1:$J$1,$I169:$J169)&amp;IF(OR(Stamdata!PP_Koncern="Ja",Stamdata!PP_Koncern="Yes"),LOOKUP(Stamdata!PP_Language,{"DA";"EN"},{" konsolideret";" consolidated"}),"")&amp;"{x}"</f>
        <v>/Anvendt regnskabspraksis for udbytte{x}</v>
      </c>
      <c r="C169" s="65" t="str">
        <f>"//"&amp;LOOKUP(Stamdata!PP_Language,$I$1:$J$1,$I169:$J169)&amp;IF(OR(Stamdata!PP_Koncern="Ja",Stamdata!PP_Koncern="Yes"),LOOKUP(Stamdata!PP_Language,{"DA";"EN"},{" konsolideret";" consolidated"}),"")&amp;"{y}"</f>
        <v>//Anvendt regnskabspraksis for udbytte{y}</v>
      </c>
      <c r="H169" s="54"/>
      <c r="I169" s="13" t="s">
        <v>3538</v>
      </c>
      <c r="J169" s="13" t="s">
        <v>3539</v>
      </c>
      <c r="K169" s="59"/>
      <c r="L169" s="59"/>
      <c r="M169" s="59"/>
      <c r="N169" s="59"/>
      <c r="O169" s="59"/>
    </row>
    <row r="170" spans="1:15" s="71" customFormat="1" ht="15">
      <c r="A170" s="1"/>
      <c r="B170" s="65" t="str">
        <f>"/"&amp;LOOKUP(Stamdata!PP_Language,$I$1:$J$1,$I170:$J170)&amp;IF(OR(Stamdata!PP_Koncern="Ja",Stamdata!PP_Koncern="Yes"),LOOKUP(Stamdata!PP_Language,{"DA";"EN"},{" konsolideret";" consolidated"}),"")&amp;"{x}"</f>
        <v>/Anvendt regnskabspraksis for uddelinger{x}</v>
      </c>
      <c r="C170" s="65" t="str">
        <f>"//"&amp;LOOKUP(Stamdata!PP_Language,$I$1:$J$1,$I170:$J170)&amp;IF(OR(Stamdata!PP_Koncern="Ja",Stamdata!PP_Koncern="Yes"),LOOKUP(Stamdata!PP_Language,{"DA";"EN"},{" konsolideret";" consolidated"}),"")&amp;"{y}"</f>
        <v>//Anvendt regnskabspraksis for uddelinger{y}</v>
      </c>
      <c r="D170" s="53"/>
      <c r="E170" s="53"/>
      <c r="F170" s="53"/>
      <c r="G170" s="53"/>
      <c r="H170" s="54"/>
      <c r="I170" s="13" t="s">
        <v>3785</v>
      </c>
      <c r="J170" s="13" t="s">
        <v>3786</v>
      </c>
      <c r="K170" s="59"/>
      <c r="L170" s="59"/>
      <c r="M170" s="59"/>
      <c r="N170" s="59"/>
      <c r="O170" s="59"/>
    </row>
    <row r="171" spans="1:15" ht="15">
      <c r="A171" s="1"/>
      <c r="B171" s="65" t="str">
        <f>"/"&amp;LOOKUP(Stamdata!PP_Language,$I$1:$J$1,$I171:$J171)&amp;IF(OR(Stamdata!PP_Koncern="Ja",Stamdata!PP_Koncern="Yes"),LOOKUP(Stamdata!PP_Language,{"DA";"EN"},{" konsolideret";" consolidated"}),"")&amp;"{x}"</f>
        <v>/Anvendt regnskabspraksis for hensatte forpligtelser{x}</v>
      </c>
      <c r="C171" s="65" t="str">
        <f>"//"&amp;LOOKUP(Stamdata!PP_Language,$I$1:$J$1,$I171:$J171)&amp;IF(OR(Stamdata!PP_Koncern="Ja",Stamdata!PP_Koncern="Yes"),LOOKUP(Stamdata!PP_Language,{"DA";"EN"},{" konsolideret";" consolidated"}),"")&amp;"{y}"</f>
        <v>//Anvendt regnskabspraksis for hensatte forpligtelser{y}</v>
      </c>
      <c r="H171" s="54"/>
      <c r="I171" s="13" t="s">
        <v>3540</v>
      </c>
      <c r="J171" s="13" t="s">
        <v>3541</v>
      </c>
      <c r="K171" s="59"/>
      <c r="L171" s="59"/>
      <c r="M171" s="59"/>
      <c r="N171" s="59"/>
      <c r="O171" s="59"/>
    </row>
    <row r="172" spans="1:15" ht="15">
      <c r="A172" s="1"/>
      <c r="B172" s="64" t="str">
        <f>"/"&amp;LOOKUP(Stamdata!PP_Language,$I$1:$J$1,$I172:$J172)&amp;IF(OR(Stamdata!PP_Koncern="Ja",Stamdata!PP_Koncern="Yes"),LOOKUP(Stamdata!PP_Language,{"DA";"EN"},{" konsolideret";" consolidated"}),"")&amp;"{x}"</f>
        <v>/Anvendt regnskabspraksis for gældsforpligtelser{x}</v>
      </c>
      <c r="C172" s="64" t="str">
        <f>"//"&amp;LOOKUP(Stamdata!PP_Language,$I$1:$J$1,$I172:$J172)&amp;IF(OR(Stamdata!PP_Koncern="Ja",Stamdata!PP_Koncern="Yes"),LOOKUP(Stamdata!PP_Language,{"DA";"EN"},{" konsolideret";" consolidated"}),"")&amp;"{y}"</f>
        <v>//Anvendt regnskabspraksis for gældsforpligtelser{y}</v>
      </c>
      <c r="H172" s="54"/>
      <c r="I172" s="13" t="s">
        <v>3542</v>
      </c>
      <c r="J172" s="13" t="s">
        <v>3543</v>
      </c>
      <c r="K172" s="58"/>
      <c r="L172" s="58"/>
      <c r="M172" s="58"/>
      <c r="N172" s="58"/>
      <c r="O172" s="58"/>
    </row>
    <row r="173" spans="1:15" ht="15">
      <c r="A173" s="1"/>
      <c r="B173" s="66" t="str">
        <f>"/"&amp;LOOKUP(Stamdata!PP_Language,$I$1:$J$1,$I173:$J173)&amp;IF(OR(Stamdata!PP_Koncern="Ja",Stamdata!PP_Koncern="Yes"),LOOKUP(Stamdata!PP_Language,{"DA";"EN"},{" konsolideret";" consolidated"}),"")&amp;"{x}"</f>
        <v>/Anvendt regnskabspraksis for skyldig skat og udskudt skat{x}</v>
      </c>
      <c r="C173" s="66" t="str">
        <f>"//"&amp;LOOKUP(Stamdata!PP_Language,$I$1:$J$1,$I173:$J173)&amp;IF(OR(Stamdata!PP_Koncern="Ja",Stamdata!PP_Koncern="Yes"),LOOKUP(Stamdata!PP_Language,{"DA";"EN"},{" konsolideret";" consolidated"}),"")&amp;"{y}"</f>
        <v>//Anvendt regnskabspraksis for skyldig skat og udskudt skat{y}</v>
      </c>
      <c r="H173" s="54"/>
      <c r="I173" s="13" t="s">
        <v>3544</v>
      </c>
      <c r="J173" s="13" t="s">
        <v>3545</v>
      </c>
      <c r="K173" s="60"/>
      <c r="L173" s="60"/>
      <c r="M173" s="60"/>
      <c r="N173" s="60"/>
      <c r="O173" s="60"/>
    </row>
    <row r="174" spans="1:15" ht="15">
      <c r="A174" s="1"/>
      <c r="B174" s="66" t="str">
        <f>"/"&amp;LOOKUP(Stamdata!PP_Language,$I$1:$J$1,$I174:$J174)&amp;IF(OR(Stamdata!PP_Koncern="Ja",Stamdata!PP_Koncern="Yes"),LOOKUP(Stamdata!PP_Language,{"DA";"EN"},{" konsolideret";" consolidated"}),"")&amp;"{x}"</f>
        <v>/Anvendt regnskabspraksis for aktuelle skattetilgodehavender og -forpligtelser{x}</v>
      </c>
      <c r="C174" s="66" t="str">
        <f>"//"&amp;LOOKUP(Stamdata!PP_Language,$I$1:$J$1,$I174:$J174)&amp;IF(OR(Stamdata!PP_Koncern="Ja",Stamdata!PP_Koncern="Yes"),LOOKUP(Stamdata!PP_Language,{"DA";"EN"},{" konsolideret";" consolidated"}),"")&amp;"{y}"</f>
        <v>//Anvendt regnskabspraksis for aktuelle skattetilgodehavender og -forpligtelser{y}</v>
      </c>
      <c r="H174" s="54"/>
      <c r="I174" s="13" t="s">
        <v>3546</v>
      </c>
      <c r="J174" s="13" t="s">
        <v>3547</v>
      </c>
      <c r="K174" s="60"/>
      <c r="L174" s="60"/>
      <c r="M174" s="60"/>
      <c r="N174" s="60"/>
      <c r="O174" s="60"/>
    </row>
    <row r="175" spans="1:15" s="69" customFormat="1" ht="15">
      <c r="A175" s="1"/>
      <c r="B175" s="64" t="str">
        <f>"/"&amp;LOOKUP(Stamdata!PP_Language,$I$1:$J$1,$I175:$J175)&amp;IF(OR(Stamdata!PP_Koncern="Ja",Stamdata!PP_Koncern="Yes"),LOOKUP(Stamdata!PP_Language,{"DA";"EN"},{" konsolideret";" consolidated"}),"")&amp;"{x}"</f>
        <v>/Anvendt regnskabspraksis for modtagne forudbetalinger{x}</v>
      </c>
      <c r="C175" s="64" t="str">
        <f>"//"&amp;LOOKUP(Stamdata!PP_Language,$I$1:$J$1,$I175:$J175)&amp;IF(OR(Stamdata!PP_Koncern="Ja",Stamdata!PP_Koncern="Yes"),LOOKUP(Stamdata!PP_Language,{"DA";"EN"},{" konsolideret";" consolidated"}),"")&amp;"{y}"</f>
        <v>//Anvendt regnskabspraksis for modtagne forudbetalinger{y}</v>
      </c>
      <c r="D175" s="53"/>
      <c r="E175" s="53"/>
      <c r="F175" s="53"/>
      <c r="G175" s="53"/>
      <c r="H175" s="54"/>
      <c r="I175" s="13" t="s">
        <v>3723</v>
      </c>
      <c r="J175" s="13" t="s">
        <v>3724</v>
      </c>
      <c r="K175" s="58"/>
      <c r="L175" s="58"/>
      <c r="M175" s="58"/>
      <c r="N175" s="58"/>
      <c r="O175" s="58"/>
    </row>
    <row r="176" spans="1:15" ht="15">
      <c r="A176" s="1"/>
      <c r="B176" s="65" t="str">
        <f>"/"&amp;LOOKUP(Stamdata!PP_Language,$I$1:$J$1,$I176:$J176)&amp;IF(OR(Stamdata!PP_Koncern="Ja",Stamdata!PP_Koncern="Yes"),LOOKUP(Stamdata!PP_Language,{"DA";"EN"},{" konsolideret";" consolidated"}),"")&amp;"{x}"</f>
        <v>/Anvendt regnskabspraksis for periodeafgrænsningsposter, passiver{x}</v>
      </c>
      <c r="C176" s="65" t="str">
        <f>"//"&amp;LOOKUP(Stamdata!PP_Language,$I$1:$J$1,$I176:$J176)&amp;IF(OR(Stamdata!PP_Koncern="Ja",Stamdata!PP_Koncern="Yes"),LOOKUP(Stamdata!PP_Language,{"DA";"EN"},{" konsolideret";" consolidated"}),"")&amp;"{y}"</f>
        <v>//Anvendt regnskabspraksis for periodeafgrænsningsposter, passiver{y}</v>
      </c>
      <c r="H176" s="54"/>
      <c r="I176" s="13" t="s">
        <v>3548</v>
      </c>
      <c r="J176" s="13" t="s">
        <v>3549</v>
      </c>
      <c r="K176" s="59"/>
      <c r="L176" s="59"/>
      <c r="M176" s="59"/>
      <c r="N176" s="59"/>
      <c r="O176" s="59"/>
    </row>
    <row r="177" spans="1:8" ht="15">
      <c r="A177" s="1" t="s">
        <v>18</v>
      </c>
      <c r="H177" s="54"/>
    </row>
    <row r="178" spans="1:15" ht="15">
      <c r="A178" s="1"/>
      <c r="B178" s="63" t="str">
        <f>"/"&amp;LOOKUP(Stamdata!PP_Language,$I$1:$J$1,$I178:$J178)&amp;IF(OR(Stamdata!PP_Koncern="Ja",Stamdata!PP_Koncern="Yes"),LOOKUP(Stamdata!PP_Language,{"DA";"EN"},{" konsolideret";" consolidated"}),"")&amp;"{x}"</f>
        <v>/Anvendt regnskabspraksis for pengestrømsopgørelsen{x}</v>
      </c>
      <c r="C178" s="63" t="str">
        <f>"//"&amp;LOOKUP(Stamdata!PP_Language,$I$1:$J$1,$I178:$J178)&amp;IF(OR(Stamdata!PP_Koncern="Ja",Stamdata!PP_Koncern="Yes"),LOOKUP(Stamdata!PP_Language,{"DA";"EN"},{" konsolideret";" consolidated"}),"")&amp;"{y}"</f>
        <v>//Anvendt regnskabspraksis for pengestrømsopgørelsen{y}</v>
      </c>
      <c r="H178" s="54"/>
      <c r="I178" s="13" t="s">
        <v>3550</v>
      </c>
      <c r="J178" s="13" t="s">
        <v>3551</v>
      </c>
      <c r="K178" s="57"/>
      <c r="L178" s="57"/>
      <c r="M178" s="57"/>
      <c r="N178" s="57"/>
      <c r="O178" s="57"/>
    </row>
    <row r="179" spans="1:15" ht="15">
      <c r="A179" s="1"/>
      <c r="B179" s="64" t="str">
        <f>"/"&amp;LOOKUP(Stamdata!PP_Language,$I$1:$J$1,$I179:$J179)&amp;IF(OR(Stamdata!PP_Koncern="Ja",Stamdata!PP_Koncern="Yes"),LOOKUP(Stamdata!PP_Language,{"DA";"EN"},{" konsolideret";" consolidated"}),"")&amp;"{x}"</f>
        <v>/Forklaring af virksomhedens definition af likvider{x}</v>
      </c>
      <c r="C179" s="64" t="str">
        <f>"//"&amp;LOOKUP(Stamdata!PP_Language,$I$1:$J$1,$I179:$J179)&amp;IF(OR(Stamdata!PP_Koncern="Ja",Stamdata!PP_Koncern="Yes"),LOOKUP(Stamdata!PP_Language,{"DA";"EN"},{" konsolideret";" consolidated"}),"")&amp;"{y}"</f>
        <v>//Forklaring af virksomhedens definition af likvider{y}</v>
      </c>
      <c r="H179" s="54"/>
      <c r="I179" s="13" t="s">
        <v>3552</v>
      </c>
      <c r="J179" s="13" t="s">
        <v>3553</v>
      </c>
      <c r="K179" s="58"/>
      <c r="L179" s="58"/>
      <c r="M179" s="58"/>
      <c r="N179" s="58"/>
      <c r="O179" s="58"/>
    </row>
    <row r="180" spans="1:15" s="38" customFormat="1" ht="15">
      <c r="A180" s="1"/>
      <c r="B180" s="64" t="str">
        <f>"/"&amp;LOOKUP(Stamdata!PP_Language,$I$1:$J$1,$I180:$J180)&amp;IF(OR(Stamdata!PP_Koncern="Ja",Stamdata!PP_Koncern="Yes"),LOOKUP(Stamdata!PP_Language,{"DA";"EN"},{" konsolideret";" consolidated"}),"")&amp;"{x}"</f>
        <v>/Forklaring af manglende pengestrømsopgørelse{x}</v>
      </c>
      <c r="C180" s="64" t="str">
        <f>"//"&amp;LOOKUP(Stamdata!PP_Language,$I$1:$J$1,$I180:$J180)&amp;IF(OR(Stamdata!PP_Koncern="Ja",Stamdata!PP_Koncern="Yes"),LOOKUP(Stamdata!PP_Language,{"DA";"EN"},{" konsolideret";" consolidated"}),"")&amp;"{y}"</f>
        <v>//Forklaring af manglende pengestrømsopgørelse{y}</v>
      </c>
      <c r="D180" s="53"/>
      <c r="E180" s="53"/>
      <c r="F180" s="53"/>
      <c r="G180" s="53"/>
      <c r="H180" s="54"/>
      <c r="I180" s="13" t="s">
        <v>3554</v>
      </c>
      <c r="J180" s="13" t="s">
        <v>3555</v>
      </c>
      <c r="K180" s="58"/>
      <c r="L180" s="58"/>
      <c r="M180" s="58"/>
      <c r="N180" s="58"/>
      <c r="O180" s="58"/>
    </row>
    <row r="181" spans="1:8" ht="15">
      <c r="A181" s="1" t="s">
        <v>77</v>
      </c>
      <c r="H181" s="54"/>
    </row>
    <row r="182" spans="1:15" ht="15">
      <c r="A182" s="1"/>
      <c r="B182" s="63" t="str">
        <f>"/"&amp;LOOKUP(Stamdata!PP_Language,$I$1:$J$1,$I182:$J182)&amp;IF(OR(Stamdata!PP_Koncern="Ja",Stamdata!PP_Koncern="Yes"),LOOKUP(Stamdata!PP_Language,{"DA";"EN"},{" konsolideret";" consolidated"}),"")&amp;"{x}"</f>
        <v>/Beskrivelse af metoder til opgørelse af nøgletal, der indgår i ledelsesberetningen{x}</v>
      </c>
      <c r="C182" s="63" t="str">
        <f>"//"&amp;LOOKUP(Stamdata!PP_Language,$I$1:$J$1,$I182:$J182)&amp;IF(OR(Stamdata!PP_Koncern="Ja",Stamdata!PP_Koncern="Yes"),LOOKUP(Stamdata!PP_Language,{"DA";"EN"},{" konsolideret";" consolidated"}),"")&amp;"{y}"</f>
        <v>//Beskrivelse af metoder til opgørelse af nøgletal, der indgår i ledelsesberetningen{y}</v>
      </c>
      <c r="H182" s="54"/>
      <c r="I182" s="13" t="s">
        <v>3556</v>
      </c>
      <c r="J182" s="13" t="s">
        <v>3557</v>
      </c>
      <c r="K182" s="57"/>
      <c r="L182" s="57"/>
      <c r="M182" s="57"/>
      <c r="N182" s="57"/>
      <c r="O182" s="57"/>
    </row>
    <row r="183" spans="1:8" ht="15">
      <c r="A183" s="1"/>
      <c r="H183" s="54"/>
    </row>
    <row r="184" spans="1:8" ht="15">
      <c r="A184" s="1" t="s">
        <v>5</v>
      </c>
      <c r="H184" s="54"/>
    </row>
    <row r="185" spans="1:13" ht="15">
      <c r="A185" s="1"/>
      <c r="B185" s="62" t="str">
        <f>"/"&amp;LOOKUP(Stamdata!PP_Language,$H185:$H186,$I185:$I186)&amp;LOOKUP(Stamdata!PP_Language,$H185:$H186,J185:J186)&amp;"{x}"</f>
        <v>/Resultatopgørelse label{x}</v>
      </c>
      <c r="C185" s="62" t="str">
        <f>"/"&amp;LOOKUP(Stamdata!PP_Language,$H185:$H186,$I185:$I186)&amp;IF(OR(Stamdata!PP_Koncern="Ja",Stamdata!PP_Koncern="Yes"),LOOKUP(Stamdata!PP_Language,{"DA";"EN"},{" konsolideret";" consolidated"}),"")&amp;LOOKUP(Stamdata!PP_Language,$H185:$H186,K185:K186)&amp;"{y}"</f>
        <v>/Resultatopgørelse aktuelt år{y}</v>
      </c>
      <c r="D185" s="53" t="str">
        <f>"/"&amp;LOOKUP(Stamdata!PP_Language,$H185:$H186,$I185:$I186)&amp;IF(OR(Stamdata!PP_Koncern="Ja",Stamdata!PP_Koncern="Yes"),LOOKUP(Stamdata!PP_Language,{"DA";"EN"},{" konsolideret";" consolidated"}),"")&amp;LOOKUP(Stamdata!PP_Language,$H185:$H186,L185:L186)&amp;"{z}"</f>
        <v>/Resultatopgørelse sidste år{z}</v>
      </c>
      <c r="H185" s="54" t="s">
        <v>3177</v>
      </c>
      <c r="I185" s="13" t="s">
        <v>3688</v>
      </c>
      <c r="J185" s="13" t="s">
        <v>3676</v>
      </c>
      <c r="K185" s="56" t="s">
        <v>3677</v>
      </c>
      <c r="L185" s="56" t="s">
        <v>3703</v>
      </c>
      <c r="M185" s="56"/>
    </row>
    <row r="186" spans="1:13" ht="15">
      <c r="A186" s="1"/>
      <c r="B186" s="62" t="str">
        <f>"//"&amp;LOOKUP(Stamdata!PP_Language,$H185:$H186,$I185:$I186)&amp;LOOKUP(Stamdata!PP_Language,$H185:$H186,J185:J186)</f>
        <v>//Resultatopgørelse label</v>
      </c>
      <c r="C186" s="62" t="str">
        <f>"//"&amp;LOOKUP(Stamdata!PP_Language,$H185:$H186,$I185:$I186)&amp;IF(OR(Stamdata!PP_Koncern="Ja",Stamdata!PP_Koncern="Yes"),LOOKUP(Stamdata!PP_Language,{"DA";"EN"},{" konsolideret";" consolidated"}),"")&amp;LOOKUP(Stamdata!PP_Language,$H185:$H186,K185:K186)</f>
        <v>//Resultatopgørelse aktuelt år</v>
      </c>
      <c r="D186" s="53" t="str">
        <f>"//"&amp;LOOKUP(Stamdata!PP_Language,$H185:$H186,$I185:$I186)&amp;IF(OR(Stamdata!PP_Koncern="Ja",Stamdata!PP_Koncern="Yes"),LOOKUP(Stamdata!PP_Language,{"DA";"EN"},{" konsolideret";" consolidated"}),"")&amp;LOOKUP(Stamdata!PP_Language,$H185:$H186,L185:L186)</f>
        <v>//Resultatopgørelse sidste år</v>
      </c>
      <c r="H186" s="54" t="s">
        <v>3178</v>
      </c>
      <c r="I186" s="13" t="s">
        <v>3687</v>
      </c>
      <c r="J186" s="13" t="s">
        <v>3676</v>
      </c>
      <c r="K186" s="56" t="s">
        <v>3678</v>
      </c>
      <c r="L186" s="56" t="s">
        <v>3680</v>
      </c>
      <c r="M186" s="56"/>
    </row>
    <row r="187" spans="1:13" ht="15">
      <c r="A187" s="1"/>
      <c r="H187" s="54"/>
      <c r="K187" s="56"/>
      <c r="L187" s="56"/>
      <c r="M187" s="56"/>
    </row>
    <row r="188" spans="1:8" ht="15">
      <c r="A188" s="1" t="s">
        <v>6</v>
      </c>
      <c r="H188" s="54"/>
    </row>
    <row r="189" spans="1:13" ht="15">
      <c r="A189" s="1"/>
      <c r="B189" s="62" t="str">
        <f>"/"&amp;LOOKUP(Stamdata!PP_Language,$H189:$H190,$I189:$I190)&amp;LOOKUP(Stamdata!PP_Language,$H189:$H190,J189:J190)&amp;"{x}"</f>
        <v>/Resultatdisponering label{x}</v>
      </c>
      <c r="C189" s="62" t="str">
        <f>"/"&amp;LOOKUP(Stamdata!PP_Language,$H189:$H190,$I189:$I190)&amp;IF(OR(Stamdata!PP_Koncern="Ja",Stamdata!PP_Koncern="Yes"),LOOKUP(Stamdata!PP_Language,{"DA";"EN"},{" konsolideret";" consolidated"}),"")&amp;LOOKUP(Stamdata!PP_Language,$H189:$H190,K189:K190)&amp;"{y}"</f>
        <v>/Resultatdisponering aktuelt år{y}</v>
      </c>
      <c r="D189" s="53" t="str">
        <f>"/"&amp;LOOKUP(Stamdata!PP_Language,$H189:$H190,$I189:$I190)&amp;IF(OR(Stamdata!PP_Koncern="Ja",Stamdata!PP_Koncern="Yes"),LOOKUP(Stamdata!PP_Language,{"DA";"EN"},{" konsolideret";" consolidated"}),"")&amp;LOOKUP(Stamdata!PP_Language,$H189:$H190,L189:L190)&amp;"{z}"</f>
        <v>/Resultatdisponering sidste år{z}</v>
      </c>
      <c r="H189" s="54" t="s">
        <v>3177</v>
      </c>
      <c r="I189" s="13" t="s">
        <v>1619</v>
      </c>
      <c r="J189" s="13" t="s">
        <v>3676</v>
      </c>
      <c r="K189" s="56" t="s">
        <v>3677</v>
      </c>
      <c r="L189" s="56" t="s">
        <v>3703</v>
      </c>
      <c r="M189" s="56"/>
    </row>
    <row r="190" spans="1:13" ht="15">
      <c r="A190" s="1"/>
      <c r="B190" s="62" t="str">
        <f>"//"&amp;LOOKUP(Stamdata!PP_Language,$H189:$H190,$I189:$I190)&amp;LOOKUP(Stamdata!PP_Language,$H189:$H190,J189:J190)</f>
        <v>//Resultatdisponering label</v>
      </c>
      <c r="C190" s="62" t="str">
        <f>"//"&amp;LOOKUP(Stamdata!PP_Language,$H189:$H190,$I189:$I190)&amp;IF(OR(Stamdata!PP_Koncern="Ja",Stamdata!PP_Koncern="Yes"),LOOKUP(Stamdata!PP_Language,{"DA";"EN"},{" konsolideret";" consolidated"}),"")&amp;LOOKUP(Stamdata!PP_Language,$H189:$H190,K189:K190)</f>
        <v>//Resultatdisponering aktuelt år</v>
      </c>
      <c r="D190" s="53" t="str">
        <f>"//"&amp;LOOKUP(Stamdata!PP_Language,$H189:$H190,$I189:$I190)&amp;IF(OR(Stamdata!PP_Koncern="Ja",Stamdata!PP_Koncern="Yes"),LOOKUP(Stamdata!PP_Language,{"DA";"EN"},{" konsolideret";" consolidated"}),"")&amp;LOOKUP(Stamdata!PP_Language,$H189:$H190,L189:L190)</f>
        <v>//Resultatdisponering sidste år</v>
      </c>
      <c r="H190" s="54" t="s">
        <v>3178</v>
      </c>
      <c r="I190" s="13" t="s">
        <v>3689</v>
      </c>
      <c r="J190" s="13" t="s">
        <v>3676</v>
      </c>
      <c r="K190" s="56" t="s">
        <v>3678</v>
      </c>
      <c r="L190" s="56" t="s">
        <v>3680</v>
      </c>
      <c r="M190" s="56"/>
    </row>
    <row r="191" spans="1:15" s="77" customFormat="1" ht="15">
      <c r="A191" s="1"/>
      <c r="B191" s="53"/>
      <c r="C191" s="53"/>
      <c r="D191" s="53"/>
      <c r="E191" s="53"/>
      <c r="F191" s="53"/>
      <c r="G191" s="53"/>
      <c r="H191" s="54"/>
      <c r="I191" s="13"/>
      <c r="J191" s="13"/>
      <c r="K191" s="56"/>
      <c r="L191" s="56"/>
      <c r="M191" s="56"/>
      <c r="N191" s="13"/>
      <c r="O191" s="13"/>
    </row>
    <row r="192" spans="1:15" s="77" customFormat="1" ht="15">
      <c r="A192" s="1"/>
      <c r="B192" s="61" t="str">
        <f>"/"&amp;LOOKUP(Stamdata!PP_Language,$I$1:$J$1,$I192:$J192)&amp;IF(OR(Stamdata!PP_Koncern="Ja",Stamdata!PP_Koncern="Yes"),LOOKUP(Stamdata!PP_Language,{"DA";"EN"},{" konsolideret";" consolidated"}),"")&amp;"{x}"</f>
        <v>/Information om ekstraordinært udbytte udloddet efter regnskabsårets udløb{x}</v>
      </c>
      <c r="C192" s="61" t="str">
        <f>"//"&amp;LOOKUP(Stamdata!PP_Language,$I$1:$J$1,$I192:$J192)&amp;IF(OR(Stamdata!PP_Koncern="Ja",Stamdata!PP_Koncern="Yes"),LOOKUP(Stamdata!PP_Language,{"DA";"EN"},{" konsolideret";" consolidated"}),"")&amp;"{y}"</f>
        <v>//Information om ekstraordinært udbytte udloddet efter regnskabsårets udløb{y}</v>
      </c>
      <c r="D192" s="53"/>
      <c r="E192" s="53"/>
      <c r="F192" s="53"/>
      <c r="G192" s="53"/>
      <c r="H192" s="54"/>
      <c r="I192" s="76" t="s">
        <v>3811</v>
      </c>
      <c r="J192" s="76" t="s">
        <v>3810</v>
      </c>
      <c r="K192" s="13"/>
      <c r="L192" s="13"/>
      <c r="M192" s="13"/>
      <c r="N192" s="13"/>
      <c r="O192" s="13"/>
    </row>
    <row r="193" spans="1:15" s="47" customFormat="1" ht="15">
      <c r="A193" s="1" t="s">
        <v>3176</v>
      </c>
      <c r="B193" s="53"/>
      <c r="C193" s="53"/>
      <c r="D193" s="53"/>
      <c r="E193" s="53"/>
      <c r="F193" s="53"/>
      <c r="G193" s="53"/>
      <c r="H193" s="54"/>
      <c r="I193" s="13"/>
      <c r="J193" s="13"/>
      <c r="K193" s="13"/>
      <c r="L193" s="13"/>
      <c r="M193" s="13"/>
      <c r="N193" s="13"/>
      <c r="O193" s="13"/>
    </row>
    <row r="194" spans="1:15" s="47" customFormat="1" ht="15">
      <c r="A194" s="1"/>
      <c r="B194" s="62" t="str">
        <f>"/"&amp;LOOKUP(Stamdata!PP_Language,$H194:$H195,$I194:$I195)&amp;LOOKUP(Stamdata!PP_Language,$H194:$H195,J194:J195)&amp;"{x}"</f>
        <v>/Resultatdisponering efter minoritetsinteresser label{x}</v>
      </c>
      <c r="C194" s="62" t="str">
        <f>"/"&amp;LOOKUP(Stamdata!PP_Language,$H194:$H195,$I194:$I195)&amp;IF(OR(Stamdata!PP_Koncern="Ja",Stamdata!PP_Koncern="Yes"),LOOKUP(Stamdata!PP_Language,{"DA";"EN"},{" konsolideret";" consolidated"}),"")&amp;LOOKUP(Stamdata!PP_Language,$H194:$H195,K194:K195)&amp;"{y}"</f>
        <v>/Resultatdisponering efter minoritetsinteresser aktuelt år{y}</v>
      </c>
      <c r="D194" s="53" t="str">
        <f>"/"&amp;LOOKUP(Stamdata!PP_Language,$H194:$H195,$I194:$I195)&amp;IF(OR(Stamdata!PP_Koncern="Ja",Stamdata!PP_Koncern="Yes"),LOOKUP(Stamdata!PP_Language,{"DA";"EN"},{" konsolideret";" consolidated"}),"")&amp;LOOKUP(Stamdata!PP_Language,$H194:$H195,L194:L195)&amp;"{z}"</f>
        <v>/Resultatdisponering efter minoritetsinteresser sidste år{z}</v>
      </c>
      <c r="E194" s="53"/>
      <c r="F194" s="53"/>
      <c r="G194" s="53"/>
      <c r="H194" s="54" t="s">
        <v>3177</v>
      </c>
      <c r="I194" s="13" t="s">
        <v>3691</v>
      </c>
      <c r="J194" s="13" t="s">
        <v>3676</v>
      </c>
      <c r="K194" s="56" t="s">
        <v>3677</v>
      </c>
      <c r="L194" s="56" t="s">
        <v>3703</v>
      </c>
      <c r="M194" s="56"/>
      <c r="N194" s="13"/>
      <c r="O194" s="13"/>
    </row>
    <row r="195" spans="1:15" s="47" customFormat="1" ht="15">
      <c r="A195" s="1"/>
      <c r="B195" s="62" t="str">
        <f>"//"&amp;LOOKUP(Stamdata!PP_Language,$H194:$H195,$I194:$I195)&amp;LOOKUP(Stamdata!PP_Language,$H194:$H195,J194:J195)</f>
        <v>//Resultatdisponering efter minoritetsinteresser label</v>
      </c>
      <c r="C195" s="62" t="str">
        <f>"//"&amp;LOOKUP(Stamdata!PP_Language,$H194:$H195,$I194:$I195)&amp;IF(OR(Stamdata!PP_Koncern="Ja",Stamdata!PP_Koncern="Yes"),LOOKUP(Stamdata!PP_Language,{"DA";"EN"},{" konsolideret";" consolidated"}),"")&amp;LOOKUP(Stamdata!PP_Language,$H194:$H195,K194:K195)</f>
        <v>//Resultatdisponering efter minoritetsinteresser aktuelt år</v>
      </c>
      <c r="D195" s="53" t="str">
        <f>"//"&amp;LOOKUP(Stamdata!PP_Language,$H194:$H195,$I194:$I195)&amp;IF(OR(Stamdata!PP_Koncern="Ja",Stamdata!PP_Koncern="Yes"),LOOKUP(Stamdata!PP_Language,{"DA";"EN"},{" konsolideret";" consolidated"}),"")&amp;LOOKUP(Stamdata!PP_Language,$H194:$H195,L194:L195)</f>
        <v>//Resultatdisponering efter minoritetsinteresser sidste år</v>
      </c>
      <c r="E195" s="53"/>
      <c r="F195" s="53"/>
      <c r="G195" s="53"/>
      <c r="H195" s="54" t="s">
        <v>3178</v>
      </c>
      <c r="I195" s="13" t="s">
        <v>3690</v>
      </c>
      <c r="J195" s="13" t="s">
        <v>3676</v>
      </c>
      <c r="K195" s="56" t="s">
        <v>3678</v>
      </c>
      <c r="L195" s="56" t="s">
        <v>3680</v>
      </c>
      <c r="M195" s="56"/>
      <c r="N195" s="13"/>
      <c r="O195" s="13"/>
    </row>
    <row r="196" spans="1:15" s="77" customFormat="1" ht="15">
      <c r="A196" s="1"/>
      <c r="B196" s="53"/>
      <c r="C196" s="53"/>
      <c r="D196" s="53"/>
      <c r="E196" s="53"/>
      <c r="F196" s="53"/>
      <c r="G196" s="53"/>
      <c r="H196" s="54"/>
      <c r="I196" s="13"/>
      <c r="J196" s="13"/>
      <c r="K196" s="56"/>
      <c r="L196" s="56"/>
      <c r="M196" s="56"/>
      <c r="N196" s="13"/>
      <c r="O196" s="13"/>
    </row>
    <row r="197" spans="1:15" s="77" customFormat="1" ht="15">
      <c r="A197" s="1"/>
      <c r="B197" s="61" t="str">
        <f>"/"&amp;LOOKUP(Stamdata!PP_Language,$I$1:$J$1,$I197:$J197)&amp;IF(OR(Stamdata!PP_Koncern="Ja",Stamdata!PP_Koncern="Yes"),LOOKUP(Stamdata!PP_Language,{"DA";"EN"},{" konsolideret";" consolidated"}),"")&amp;"{x}"</f>
        <v>/Information om ekstraordinært udbytte udloddet efter regnskabsårets udløb{x}</v>
      </c>
      <c r="C197" s="61" t="str">
        <f>"//"&amp;LOOKUP(Stamdata!PP_Language,$I$1:$J$1,$I197:$J197)&amp;IF(OR(Stamdata!PP_Koncern="Ja",Stamdata!PP_Koncern="Yes"),LOOKUP(Stamdata!PP_Language,{"DA";"EN"},{" konsolideret";" consolidated"}),"")&amp;"{y}"</f>
        <v>//Information om ekstraordinært udbytte udloddet efter regnskabsårets udløb{y}</v>
      </c>
      <c r="D197" s="53"/>
      <c r="E197" s="53"/>
      <c r="F197" s="53"/>
      <c r="G197" s="53"/>
      <c r="H197" s="54"/>
      <c r="I197" s="76" t="s">
        <v>3811</v>
      </c>
      <c r="J197" s="76" t="s">
        <v>3810</v>
      </c>
      <c r="K197" s="13"/>
      <c r="L197" s="13"/>
      <c r="M197" s="13"/>
      <c r="N197" s="13"/>
      <c r="O197" s="13"/>
    </row>
    <row r="198" spans="1:13" ht="15">
      <c r="A198" s="1"/>
      <c r="H198" s="54"/>
      <c r="K198" s="56"/>
      <c r="L198" s="56"/>
      <c r="M198" s="56"/>
    </row>
    <row r="199" spans="1:8" ht="15">
      <c r="A199" s="1" t="s">
        <v>7</v>
      </c>
      <c r="H199" s="54"/>
    </row>
    <row r="200" spans="1:13" ht="15">
      <c r="A200" s="1"/>
      <c r="B200" s="62" t="str">
        <f>"/"&amp;LOOKUP(Stamdata!PP_Language,$H200:$H201,$I200:$I201)&amp;LOOKUP(Stamdata!PP_Language,$H200:$H201,J200:J201)&amp;"{x}"</f>
        <v>/Anlægsaktiver label{x}</v>
      </c>
      <c r="C200" s="62" t="str">
        <f>"/"&amp;LOOKUP(Stamdata!PP_Language,$H200:$H201,$I200:$I201)&amp;IF(OR(Stamdata!PP_Koncern="Ja",Stamdata!PP_Koncern="Yes"),LOOKUP(Stamdata!PP_Language,{"DA";"EN"},{" konsolideret";" consolidated"}),"")&amp;LOOKUP(Stamdata!PP_Language,$H200:$H201,K200:K201)&amp;"{y}"</f>
        <v>/Anlægsaktiver aktuelt år{y}</v>
      </c>
      <c r="D200" s="53" t="str">
        <f>"/"&amp;LOOKUP(Stamdata!PP_Language,$H200:$H201,$I200:$I201)&amp;IF(OR(Stamdata!PP_Koncern="Ja",Stamdata!PP_Koncern="Yes"),LOOKUP(Stamdata!PP_Language,{"DA";"EN"},{" konsolideret";" consolidated"}),"")&amp;LOOKUP(Stamdata!PP_Language,$H200:$H201,L200:L201)&amp;"{z}"</f>
        <v>/Anlægsaktiver sidste år{z}</v>
      </c>
      <c r="H200" s="54" t="s">
        <v>3177</v>
      </c>
      <c r="I200" s="13" t="s">
        <v>220</v>
      </c>
      <c r="J200" s="13" t="s">
        <v>3676</v>
      </c>
      <c r="K200" s="56" t="s">
        <v>3677</v>
      </c>
      <c r="L200" s="56" t="s">
        <v>3703</v>
      </c>
      <c r="M200" s="56"/>
    </row>
    <row r="201" spans="1:13" ht="15">
      <c r="A201" s="1"/>
      <c r="B201" s="62" t="str">
        <f>"//"&amp;LOOKUP(Stamdata!PP_Language,$H200:$H201,$I200:$I201)&amp;LOOKUP(Stamdata!PP_Language,$H200:$H201,J200:J201)</f>
        <v>//Anlægsaktiver label</v>
      </c>
      <c r="C201" s="62" t="str">
        <f>"//"&amp;LOOKUP(Stamdata!PP_Language,$H200:$H201,$I200:$I201)&amp;IF(OR(Stamdata!PP_Koncern="Ja",Stamdata!PP_Koncern="Yes"),LOOKUP(Stamdata!PP_Language,{"DA";"EN"},{" konsolideret";" consolidated"}),"")&amp;LOOKUP(Stamdata!PP_Language,$H200:$H201,K200:K201)</f>
        <v>//Anlægsaktiver aktuelt år</v>
      </c>
      <c r="D201" s="53" t="str">
        <f>"//"&amp;LOOKUP(Stamdata!PP_Language,$H200:$H201,$I200:$I201)&amp;IF(OR(Stamdata!PP_Koncern="Ja",Stamdata!PP_Koncern="Yes"),LOOKUP(Stamdata!PP_Language,{"DA";"EN"},{" konsolideret";" consolidated"}),"")&amp;LOOKUP(Stamdata!PP_Language,$H200:$H201,L200:L201)</f>
        <v>//Anlægsaktiver sidste år</v>
      </c>
      <c r="H201" s="54" t="s">
        <v>3178</v>
      </c>
      <c r="I201" s="13" t="s">
        <v>3692</v>
      </c>
      <c r="J201" s="13" t="s">
        <v>3676</v>
      </c>
      <c r="K201" s="56" t="s">
        <v>3678</v>
      </c>
      <c r="L201" s="56" t="s">
        <v>3680</v>
      </c>
      <c r="M201" s="56"/>
    </row>
    <row r="202" spans="1:8" ht="15">
      <c r="A202" s="1" t="s">
        <v>8</v>
      </c>
      <c r="H202" s="54"/>
    </row>
    <row r="203" spans="1:13" ht="15">
      <c r="A203" s="1"/>
      <c r="B203" s="62" t="str">
        <f>"/"&amp;LOOKUP(Stamdata!PP_Language,$H203:$H204,$I203:$I204)&amp;LOOKUP(Stamdata!PP_Language,$H203:$H204,J203:J204)&amp;"{x}"</f>
        <v>/Omsætningsaktiver label{x}</v>
      </c>
      <c r="C203" s="62" t="str">
        <f>"/"&amp;LOOKUP(Stamdata!PP_Language,$H203:$H204,$I203:$I204)&amp;IF(OR(Stamdata!PP_Koncern="Ja",Stamdata!PP_Koncern="Yes"),LOOKUP(Stamdata!PP_Language,{"DA";"EN"},{" konsolideret";" consolidated"}),"")&amp;LOOKUP(Stamdata!PP_Language,$H203:$H204,K203:K204)&amp;"{y}"</f>
        <v>/Omsætningsaktiver aktuelt år{y}</v>
      </c>
      <c r="D203" s="53" t="str">
        <f>"/"&amp;LOOKUP(Stamdata!PP_Language,$H203:$H204,$I203:$I204)&amp;IF(OR(Stamdata!PP_Koncern="Ja",Stamdata!PP_Koncern="Yes"),LOOKUP(Stamdata!PP_Language,{"DA";"EN"},{" konsolideret";" consolidated"}),"")&amp;LOOKUP(Stamdata!PP_Language,$H203:$H204,L203:L204)&amp;"{z}"</f>
        <v>/Omsætningsaktiver sidste år{z}</v>
      </c>
      <c r="H203" s="54" t="s">
        <v>3177</v>
      </c>
      <c r="I203" s="13" t="s">
        <v>224</v>
      </c>
      <c r="J203" s="13" t="s">
        <v>3676</v>
      </c>
      <c r="K203" s="56" t="s">
        <v>3677</v>
      </c>
      <c r="L203" s="56" t="s">
        <v>3703</v>
      </c>
      <c r="M203" s="56"/>
    </row>
    <row r="204" spans="1:13" ht="15">
      <c r="A204" s="1"/>
      <c r="B204" s="62" t="str">
        <f>"//"&amp;LOOKUP(Stamdata!PP_Language,$H203:$H204,$I203:$I204)&amp;LOOKUP(Stamdata!PP_Language,$H203:$H204,J203:J204)</f>
        <v>//Omsætningsaktiver label</v>
      </c>
      <c r="C204" s="62" t="str">
        <f>"//"&amp;LOOKUP(Stamdata!PP_Language,$H203:$H204,$I203:$I204)&amp;IF(OR(Stamdata!PP_Koncern="Ja",Stamdata!PP_Koncern="Yes"),LOOKUP(Stamdata!PP_Language,{"DA";"EN"},{" konsolideret";" consolidated"}),"")&amp;LOOKUP(Stamdata!PP_Language,$H203:$H204,K203:K204)</f>
        <v>//Omsætningsaktiver aktuelt år</v>
      </c>
      <c r="D204" s="53" t="str">
        <f>"//"&amp;LOOKUP(Stamdata!PP_Language,$H203:$H204,$I203:$I204)&amp;IF(OR(Stamdata!PP_Koncern="Ja",Stamdata!PP_Koncern="Yes"),LOOKUP(Stamdata!PP_Language,{"DA";"EN"},{" konsolideret";" consolidated"}),"")&amp;LOOKUP(Stamdata!PP_Language,$H203:$H204,L203:L204)</f>
        <v>//Omsætningsaktiver sidste år</v>
      </c>
      <c r="H204" s="54" t="s">
        <v>3178</v>
      </c>
      <c r="I204" s="13" t="s">
        <v>3693</v>
      </c>
      <c r="J204" s="13" t="s">
        <v>3676</v>
      </c>
      <c r="K204" s="56" t="s">
        <v>3678</v>
      </c>
      <c r="L204" s="56" t="s">
        <v>3680</v>
      </c>
      <c r="M204" s="56"/>
    </row>
    <row r="205" spans="1:15" s="67" customFormat="1" ht="15">
      <c r="A205" s="1" t="s">
        <v>3706</v>
      </c>
      <c r="B205" s="53"/>
      <c r="C205" s="53"/>
      <c r="D205" s="53"/>
      <c r="E205" s="53"/>
      <c r="F205" s="53"/>
      <c r="G205" s="53"/>
      <c r="H205" s="54"/>
      <c r="I205" s="13"/>
      <c r="J205" s="13"/>
      <c r="K205" s="13"/>
      <c r="L205" s="13"/>
      <c r="M205" s="13"/>
      <c r="N205" s="13"/>
      <c r="O205" s="13"/>
    </row>
    <row r="206" spans="1:15" s="67" customFormat="1" ht="15">
      <c r="A206" s="1"/>
      <c r="B206" s="62" t="str">
        <f>"/"&amp;LOOKUP(Stamdata!PP_Language,$H206:$H207,$I206:$I207)&amp;LOOKUP(Stamdata!PP_Language,$H206:$H207,J206:J207)&amp;"{x}"</f>
        <v>/Langfristede aktiver label{x}</v>
      </c>
      <c r="C206" s="62" t="str">
        <f>"/"&amp;LOOKUP(Stamdata!PP_Language,$H206:$H207,$I206:$I207)&amp;IF(OR(Stamdata!PP_Koncern="Ja",Stamdata!PP_Koncern="Yes"),LOOKUP(Stamdata!PP_Language,{"DA";"EN"},{" konsolideret";" consolidated"}),"")&amp;LOOKUP(Stamdata!PP_Language,$H206:$H207,K206:K207)&amp;"{y}"</f>
        <v>/Langfristede aktiver aktuelt år{y}</v>
      </c>
      <c r="D206" s="53" t="str">
        <f>"/"&amp;LOOKUP(Stamdata!PP_Language,$H206:$H207,$I206:$I207)&amp;IF(OR(Stamdata!PP_Koncern="Ja",Stamdata!PP_Koncern="Yes"),LOOKUP(Stamdata!PP_Language,{"DA";"EN"},{" konsolideret";" consolidated"}),"")&amp;LOOKUP(Stamdata!PP_Language,$H206:$H207,L206:L207)&amp;"{z}"</f>
        <v>/Langfristede aktiver sidste år{z}</v>
      </c>
      <c r="E206" s="53"/>
      <c r="F206" s="53"/>
      <c r="G206" s="53"/>
      <c r="H206" s="54" t="s">
        <v>3177</v>
      </c>
      <c r="I206" s="13" t="s">
        <v>3708</v>
      </c>
      <c r="J206" s="13" t="s">
        <v>3676</v>
      </c>
      <c r="K206" s="56" t="s">
        <v>3677</v>
      </c>
      <c r="L206" s="56" t="s">
        <v>3703</v>
      </c>
      <c r="M206" s="56"/>
      <c r="N206" s="13"/>
      <c r="O206" s="13"/>
    </row>
    <row r="207" spans="1:15" s="67" customFormat="1" ht="15">
      <c r="A207" s="1"/>
      <c r="B207" s="62" t="str">
        <f>"//"&amp;LOOKUP(Stamdata!PP_Language,$H206:$H207,$I206:$I207)&amp;LOOKUP(Stamdata!PP_Language,$H206:$H207,J206:J207)</f>
        <v>//Langfristede aktiver label</v>
      </c>
      <c r="C207" s="62" t="str">
        <f>"//"&amp;LOOKUP(Stamdata!PP_Language,$H206:$H207,$I206:$I207)&amp;IF(OR(Stamdata!PP_Koncern="Ja",Stamdata!PP_Koncern="Yes"),LOOKUP(Stamdata!PP_Language,{"DA";"EN"},{" konsolideret";" consolidated"}),"")&amp;LOOKUP(Stamdata!PP_Language,$H206:$H207,K206:K207)</f>
        <v>//Langfristede aktiver aktuelt år</v>
      </c>
      <c r="D207" s="53" t="str">
        <f>"//"&amp;LOOKUP(Stamdata!PP_Language,$H206:$H207,$I206:$I207)&amp;IF(OR(Stamdata!PP_Koncern="Ja",Stamdata!PP_Koncern="Yes"),LOOKUP(Stamdata!PP_Language,{"DA";"EN"},{" konsolideret";" consolidated"}),"")&amp;LOOKUP(Stamdata!PP_Language,$H206:$H207,L206:L207)</f>
        <v>//Langfristede aktiver sidste år</v>
      </c>
      <c r="E207" s="53"/>
      <c r="F207" s="53"/>
      <c r="G207" s="53"/>
      <c r="H207" s="54" t="s">
        <v>3178</v>
      </c>
      <c r="I207" s="13" t="s">
        <v>3692</v>
      </c>
      <c r="J207" s="13" t="s">
        <v>3676</v>
      </c>
      <c r="K207" s="56" t="s">
        <v>3678</v>
      </c>
      <c r="L207" s="56" t="s">
        <v>3680</v>
      </c>
      <c r="M207" s="56"/>
      <c r="N207" s="13"/>
      <c r="O207" s="13"/>
    </row>
    <row r="208" spans="1:15" s="67" customFormat="1" ht="15">
      <c r="A208" s="1" t="s">
        <v>3707</v>
      </c>
      <c r="B208" s="53"/>
      <c r="C208" s="53"/>
      <c r="D208" s="53"/>
      <c r="E208" s="53"/>
      <c r="F208" s="53"/>
      <c r="G208" s="53"/>
      <c r="H208" s="54"/>
      <c r="I208" s="13"/>
      <c r="J208" s="13"/>
      <c r="K208" s="13"/>
      <c r="L208" s="13"/>
      <c r="M208" s="13"/>
      <c r="N208" s="13"/>
      <c r="O208" s="13"/>
    </row>
    <row r="209" spans="1:15" s="67" customFormat="1" ht="15">
      <c r="A209" s="1"/>
      <c r="B209" s="62" t="str">
        <f>"/"&amp;LOOKUP(Stamdata!PP_Language,$H209:$H210,$I209:$I210)&amp;LOOKUP(Stamdata!PP_Language,$H209:$H210,J209:J210)&amp;"{x}"</f>
        <v>/Kortfristede aktiver label{x}</v>
      </c>
      <c r="C209" s="62" t="str">
        <f>"/"&amp;LOOKUP(Stamdata!PP_Language,$H209:$H210,$I209:$I210)&amp;IF(OR(Stamdata!PP_Koncern="Ja",Stamdata!PP_Koncern="Yes"),LOOKUP(Stamdata!PP_Language,{"DA";"EN"},{" konsolideret";" consolidated"}),"")&amp;LOOKUP(Stamdata!PP_Language,$H209:$H210,K209:K210)&amp;"{y}"</f>
        <v>/Kortfristede aktiver aktuelt år{y}</v>
      </c>
      <c r="D209" s="53" t="str">
        <f>"/"&amp;LOOKUP(Stamdata!PP_Language,$H209:$H210,$I209:$I210)&amp;IF(OR(Stamdata!PP_Koncern="Ja",Stamdata!PP_Koncern="Yes"),LOOKUP(Stamdata!PP_Language,{"DA";"EN"},{" konsolideret";" consolidated"}),"")&amp;LOOKUP(Stamdata!PP_Language,$H209:$H210,L209:L210)&amp;"{z}"</f>
        <v>/Kortfristede aktiver sidste år{z}</v>
      </c>
      <c r="E209" s="53"/>
      <c r="F209" s="53"/>
      <c r="G209" s="53"/>
      <c r="H209" s="54" t="s">
        <v>3177</v>
      </c>
      <c r="I209" s="13" t="s">
        <v>3709</v>
      </c>
      <c r="J209" s="13" t="s">
        <v>3676</v>
      </c>
      <c r="K209" s="56" t="s">
        <v>3677</v>
      </c>
      <c r="L209" s="56" t="s">
        <v>3703</v>
      </c>
      <c r="M209" s="56"/>
      <c r="N209" s="13"/>
      <c r="O209" s="13"/>
    </row>
    <row r="210" spans="1:15" s="67" customFormat="1" ht="15">
      <c r="A210" s="1"/>
      <c r="B210" s="62" t="str">
        <f>"//"&amp;LOOKUP(Stamdata!PP_Language,$H209:$H210,$I209:$I210)&amp;LOOKUP(Stamdata!PP_Language,$H209:$H210,J209:J210)</f>
        <v>//Kortfristede aktiver label</v>
      </c>
      <c r="C210" s="62" t="str">
        <f>"//"&amp;LOOKUP(Stamdata!PP_Language,$H209:$H210,$I209:$I210)&amp;IF(OR(Stamdata!PP_Koncern="Ja",Stamdata!PP_Koncern="Yes"),LOOKUP(Stamdata!PP_Language,{"DA";"EN"},{" konsolideret";" consolidated"}),"")&amp;LOOKUP(Stamdata!PP_Language,$H209:$H210,K209:K210)</f>
        <v>//Kortfristede aktiver aktuelt år</v>
      </c>
      <c r="D210" s="53" t="str">
        <f>"//"&amp;LOOKUP(Stamdata!PP_Language,$H209:$H210,$I209:$I210)&amp;IF(OR(Stamdata!PP_Koncern="Ja",Stamdata!PP_Koncern="Yes"),LOOKUP(Stamdata!PP_Language,{"DA";"EN"},{" konsolideret";" consolidated"}),"")&amp;LOOKUP(Stamdata!PP_Language,$H209:$H210,L209:L210)</f>
        <v>//Kortfristede aktiver sidste år</v>
      </c>
      <c r="E210" s="53"/>
      <c r="F210" s="53"/>
      <c r="G210" s="53"/>
      <c r="H210" s="54" t="s">
        <v>3178</v>
      </c>
      <c r="I210" s="13" t="s">
        <v>3693</v>
      </c>
      <c r="J210" s="13" t="s">
        <v>3676</v>
      </c>
      <c r="K210" s="56" t="s">
        <v>3678</v>
      </c>
      <c r="L210" s="56" t="s">
        <v>3680</v>
      </c>
      <c r="M210" s="56"/>
      <c r="N210" s="13"/>
      <c r="O210" s="13"/>
    </row>
    <row r="211" spans="1:13" ht="15">
      <c r="A211" s="1"/>
      <c r="H211" s="54"/>
      <c r="K211" s="56"/>
      <c r="L211" s="56"/>
      <c r="M211" s="56"/>
    </row>
    <row r="212" spans="1:8" ht="15">
      <c r="A212" s="1" t="s">
        <v>9</v>
      </c>
      <c r="H212" s="54"/>
    </row>
    <row r="213" spans="1:13" ht="15">
      <c r="A213" s="1"/>
      <c r="B213" s="62" t="str">
        <f>"/"&amp;LOOKUP(Stamdata!PP_Language,$H213:$H214,$I213:$I214)&amp;LOOKUP(Stamdata!PP_Language,$H213:$H214,J213:J214)&amp;"{x}"</f>
        <v>/Egenkapital label{x}</v>
      </c>
      <c r="C213" s="62" t="str">
        <f>"/"&amp;LOOKUP(Stamdata!PP_Language,$H213:$H214,$I213:$I214)&amp;IF(OR(Stamdata!PP_Koncern="Ja",Stamdata!PP_Koncern="Yes"),LOOKUP(Stamdata!PP_Language,{"DA";"EN"},{" konsolideret";" consolidated"}),"")&amp;LOOKUP(Stamdata!PP_Language,$H213:$H214,K213:K214)&amp;"{y}"</f>
        <v>/Egenkapital aktuelt år{y}</v>
      </c>
      <c r="D213" s="53" t="str">
        <f>"/"&amp;LOOKUP(Stamdata!PP_Language,$H213:$H214,$I213:$I214)&amp;IF(OR(Stamdata!PP_Koncern="Ja",Stamdata!PP_Koncern="Yes"),LOOKUP(Stamdata!PP_Language,{"DA";"EN"},{" konsolideret";" consolidated"}),"")&amp;LOOKUP(Stamdata!PP_Language,$H213:$H214,L213:L214)&amp;"{z}"</f>
        <v>/Egenkapital sidste år{z}</v>
      </c>
      <c r="H213" s="54" t="s">
        <v>3177</v>
      </c>
      <c r="I213" s="13" t="s">
        <v>202</v>
      </c>
      <c r="J213" s="13" t="s">
        <v>3676</v>
      </c>
      <c r="K213" s="56" t="s">
        <v>3677</v>
      </c>
      <c r="L213" s="56" t="s">
        <v>3703</v>
      </c>
      <c r="M213" s="56"/>
    </row>
    <row r="214" spans="1:13" ht="15">
      <c r="A214" s="1"/>
      <c r="B214" s="62" t="str">
        <f>"//"&amp;LOOKUP(Stamdata!PP_Language,$H213:$H214,$I213:$I214)&amp;LOOKUP(Stamdata!PP_Language,$H213:$H214,J213:J214)</f>
        <v>//Egenkapital label</v>
      </c>
      <c r="C214" s="62" t="str">
        <f>"//"&amp;LOOKUP(Stamdata!PP_Language,$H213:$H214,$I213:$I214)&amp;IF(OR(Stamdata!PP_Koncern="Ja",Stamdata!PP_Koncern="Yes"),LOOKUP(Stamdata!PP_Language,{"DA";"EN"},{" konsolideret";" consolidated"}),"")&amp;LOOKUP(Stamdata!PP_Language,$H213:$H214,K213:K214)</f>
        <v>//Egenkapital aktuelt år</v>
      </c>
      <c r="D214" s="53" t="str">
        <f>"//"&amp;LOOKUP(Stamdata!PP_Language,$H213:$H214,$I213:$I214)&amp;IF(OR(Stamdata!PP_Koncern="Ja",Stamdata!PP_Koncern="Yes"),LOOKUP(Stamdata!PP_Language,{"DA";"EN"},{" konsolideret";" consolidated"}),"")&amp;LOOKUP(Stamdata!PP_Language,$H213:$H214,L213:L214)</f>
        <v>//Egenkapital sidste år</v>
      </c>
      <c r="H214" s="54" t="s">
        <v>3178</v>
      </c>
      <c r="I214" s="13" t="s">
        <v>3694</v>
      </c>
      <c r="J214" s="13" t="s">
        <v>3676</v>
      </c>
      <c r="K214" s="56" t="s">
        <v>3678</v>
      </c>
      <c r="L214" s="56" t="s">
        <v>3680</v>
      </c>
      <c r="M214" s="56"/>
    </row>
    <row r="215" spans="1:8" ht="15">
      <c r="A215" s="1" t="s">
        <v>10</v>
      </c>
      <c r="H215" s="54"/>
    </row>
    <row r="216" spans="1:13" ht="15">
      <c r="A216" s="1"/>
      <c r="B216" s="62" t="str">
        <f>"/"&amp;LOOKUP(Stamdata!PP_Language,$H216:$H217,$I216:$I217)&amp;LOOKUP(Stamdata!PP_Language,$H216:$H217,J216:J217)&amp;"{x}"</f>
        <v>/Hensatte forpligtelser label{x}</v>
      </c>
      <c r="C216" s="62" t="str">
        <f>"/"&amp;LOOKUP(Stamdata!PP_Language,$H216:$H217,$I216:$I217)&amp;IF(OR(Stamdata!PP_Koncern="Ja",Stamdata!PP_Koncern="Yes"),LOOKUP(Stamdata!PP_Language,{"DA";"EN"},{" konsolideret";" consolidated"}),"")&amp;LOOKUP(Stamdata!PP_Language,$H216:$H217,K216:K217)&amp;"{y}"</f>
        <v>/Hensatte forpligtelser aktuelt år{y}</v>
      </c>
      <c r="D216" s="53" t="str">
        <f>"/"&amp;LOOKUP(Stamdata!PP_Language,$H216:$H217,$I216:$I217)&amp;IF(OR(Stamdata!PP_Koncern="Ja",Stamdata!PP_Koncern="Yes"),LOOKUP(Stamdata!PP_Language,{"DA";"EN"},{" konsolideret";" consolidated"}),"")&amp;LOOKUP(Stamdata!PP_Language,$H216:$H217,L216:L217)&amp;"{z}"</f>
        <v>/Hensatte forpligtelser sidste år{z}</v>
      </c>
      <c r="H216" s="54" t="s">
        <v>3177</v>
      </c>
      <c r="I216" s="13" t="s">
        <v>239</v>
      </c>
      <c r="J216" s="13" t="s">
        <v>3676</v>
      </c>
      <c r="K216" s="56" t="s">
        <v>3677</v>
      </c>
      <c r="L216" s="56" t="s">
        <v>3703</v>
      </c>
      <c r="M216" s="56"/>
    </row>
    <row r="217" spans="1:13" ht="15">
      <c r="A217" s="1"/>
      <c r="B217" s="62" t="str">
        <f>"//"&amp;LOOKUP(Stamdata!PP_Language,$H216:$H217,$I216:$I217)&amp;LOOKUP(Stamdata!PP_Language,$H216:$H217,J216:J217)</f>
        <v>//Hensatte forpligtelser label</v>
      </c>
      <c r="C217" s="62" t="str">
        <f>"//"&amp;LOOKUP(Stamdata!PP_Language,$H216:$H217,$I216:$I217)&amp;IF(OR(Stamdata!PP_Koncern="Ja",Stamdata!PP_Koncern="Yes"),LOOKUP(Stamdata!PP_Language,{"DA";"EN"},{" konsolideret";" consolidated"}),"")&amp;LOOKUP(Stamdata!PP_Language,$H216:$H217,K216:K217)</f>
        <v>//Hensatte forpligtelser aktuelt år</v>
      </c>
      <c r="D217" s="53" t="str">
        <f>"//"&amp;LOOKUP(Stamdata!PP_Language,$H216:$H217,$I216:$I217)&amp;IF(OR(Stamdata!PP_Koncern="Ja",Stamdata!PP_Koncern="Yes"),LOOKUP(Stamdata!PP_Language,{"DA";"EN"},{" konsolideret";" consolidated"}),"")&amp;LOOKUP(Stamdata!PP_Language,$H216:$H217,L216:L217)</f>
        <v>//Hensatte forpligtelser sidste år</v>
      </c>
      <c r="H217" s="54" t="s">
        <v>3178</v>
      </c>
      <c r="I217" s="13" t="s">
        <v>3695</v>
      </c>
      <c r="J217" s="13" t="s">
        <v>3676</v>
      </c>
      <c r="K217" s="56" t="s">
        <v>3678</v>
      </c>
      <c r="L217" s="56" t="s">
        <v>3680</v>
      </c>
      <c r="M217" s="56"/>
    </row>
    <row r="218" spans="1:8" ht="15">
      <c r="A218" s="1" t="s">
        <v>78</v>
      </c>
      <c r="H218" s="54"/>
    </row>
    <row r="219" spans="1:13" ht="15">
      <c r="A219" s="1"/>
      <c r="B219" s="62" t="str">
        <f>"/"&amp;LOOKUP(Stamdata!PP_Language,$H219:$H220,$I219:$I220)&amp;LOOKUP(Stamdata!PP_Language,$H219:$H220,J219:J220)&amp;"{x}"</f>
        <v>/Gældsforpligtelser label{x}</v>
      </c>
      <c r="C219" s="62" t="str">
        <f>"/"&amp;LOOKUP(Stamdata!PP_Language,$H219:$H220,$I219:$I220)&amp;IF(OR(Stamdata!PP_Koncern="Ja",Stamdata!PP_Koncern="Yes"),LOOKUP(Stamdata!PP_Language,{"DA";"EN"},{" konsolideret";" consolidated"}),"")&amp;LOOKUP(Stamdata!PP_Language,$H219:$H220,K219:K220)&amp;"{y}"</f>
        <v>/Gældsforpligtelser aktuelt år{y}</v>
      </c>
      <c r="D219" s="53" t="str">
        <f>"/"&amp;LOOKUP(Stamdata!PP_Language,$H219:$H220,$I219:$I220)&amp;IF(OR(Stamdata!PP_Koncern="Ja",Stamdata!PP_Koncern="Yes"),LOOKUP(Stamdata!PP_Language,{"DA";"EN"},{" konsolideret";" consolidated"}),"")&amp;LOOKUP(Stamdata!PP_Language,$H219:$H220,L219:L220)&amp;"{z}"</f>
        <v>/Gældsforpligtelser sidste år{z}</v>
      </c>
      <c r="H219" s="54" t="s">
        <v>3177</v>
      </c>
      <c r="I219" s="13" t="s">
        <v>241</v>
      </c>
      <c r="J219" s="13" t="s">
        <v>3676</v>
      </c>
      <c r="K219" s="56" t="s">
        <v>3677</v>
      </c>
      <c r="L219" s="56" t="s">
        <v>3703</v>
      </c>
      <c r="M219" s="56"/>
    </row>
    <row r="220" spans="1:13" ht="15">
      <c r="A220" s="1"/>
      <c r="B220" s="62" t="str">
        <f>"//"&amp;LOOKUP(Stamdata!PP_Language,$H219:$H220,$I219:$I220)&amp;LOOKUP(Stamdata!PP_Language,$H219:$H220,J219:J220)</f>
        <v>//Gældsforpligtelser label</v>
      </c>
      <c r="C220" s="62" t="str">
        <f>"//"&amp;LOOKUP(Stamdata!PP_Language,$H219:$H220,$I219:$I220)&amp;IF(OR(Stamdata!PP_Koncern="Ja",Stamdata!PP_Koncern="Yes"),LOOKUP(Stamdata!PP_Language,{"DA";"EN"},{" konsolideret";" consolidated"}),"")&amp;LOOKUP(Stamdata!PP_Language,$H219:$H220,K219:K220)</f>
        <v>//Gældsforpligtelser aktuelt år</v>
      </c>
      <c r="D220" s="53" t="str">
        <f>"//"&amp;LOOKUP(Stamdata!PP_Language,$H219:$H220,$I219:$I220)&amp;IF(OR(Stamdata!PP_Koncern="Ja",Stamdata!PP_Koncern="Yes"),LOOKUP(Stamdata!PP_Language,{"DA";"EN"},{" konsolideret";" consolidated"}),"")&amp;LOOKUP(Stamdata!PP_Language,$H219:$H220,L219:L220)</f>
        <v>//Gældsforpligtelser sidste år</v>
      </c>
      <c r="H220" s="54" t="s">
        <v>3178</v>
      </c>
      <c r="I220" s="13" t="s">
        <v>3696</v>
      </c>
      <c r="J220" s="13" t="s">
        <v>3676</v>
      </c>
      <c r="K220" s="56" t="s">
        <v>3678</v>
      </c>
      <c r="L220" s="56" t="s">
        <v>3680</v>
      </c>
      <c r="M220" s="56"/>
    </row>
    <row r="221" spans="1:8" ht="15">
      <c r="A221" s="1" t="s">
        <v>11</v>
      </c>
      <c r="H221" s="54"/>
    </row>
    <row r="222" spans="1:13" ht="15">
      <c r="A222" s="1"/>
      <c r="B222" s="62" t="str">
        <f>"/"&amp;LOOKUP(Stamdata!PP_Language,$H222:$H223,$I222:$I223)&amp;LOOKUP(Stamdata!PP_Language,$H222:$H223,J222:J223)&amp;"{x}"</f>
        <v>/Langfristede gældsforpligtelser label{x}</v>
      </c>
      <c r="C222" s="62" t="str">
        <f>"/"&amp;LOOKUP(Stamdata!PP_Language,$H222:$H223,$I222:$I223)&amp;IF(OR(Stamdata!PP_Koncern="Ja",Stamdata!PP_Koncern="Yes"),LOOKUP(Stamdata!PP_Language,{"DA";"EN"},{" konsolideret";" consolidated"}),"")&amp;LOOKUP(Stamdata!PP_Language,$H222:$H223,K222:K223)&amp;"{y}"</f>
        <v>/Langfristede gældsforpligtelser aktuelt år{y}</v>
      </c>
      <c r="D222" s="53" t="str">
        <f>"/"&amp;LOOKUP(Stamdata!PP_Language,$H222:$H223,$I222:$I223)&amp;IF(OR(Stamdata!PP_Koncern="Ja",Stamdata!PP_Koncern="Yes"),LOOKUP(Stamdata!PP_Language,{"DA";"EN"},{" konsolideret";" consolidated"}),"")&amp;LOOKUP(Stamdata!PP_Language,$H222:$H223,L222:L223)&amp;"{z}"</f>
        <v>/Langfristede gældsforpligtelser sidste år{z}</v>
      </c>
      <c r="H222" s="54" t="s">
        <v>3177</v>
      </c>
      <c r="I222" s="13" t="s">
        <v>257</v>
      </c>
      <c r="J222" s="13" t="s">
        <v>3676</v>
      </c>
      <c r="K222" s="56" t="s">
        <v>3677</v>
      </c>
      <c r="L222" s="56" t="s">
        <v>3703</v>
      </c>
      <c r="M222" s="56"/>
    </row>
    <row r="223" spans="1:13" ht="15">
      <c r="A223" s="1"/>
      <c r="B223" s="62" t="str">
        <f>"//"&amp;LOOKUP(Stamdata!PP_Language,$H222:$H223,$I222:$I223)&amp;LOOKUP(Stamdata!PP_Language,$H222:$H223,J222:J223)</f>
        <v>//Langfristede gældsforpligtelser label</v>
      </c>
      <c r="C223" s="62" t="str">
        <f>"//"&amp;LOOKUP(Stamdata!PP_Language,$H222:$H223,$I222:$I223)&amp;IF(OR(Stamdata!PP_Koncern="Ja",Stamdata!PP_Koncern="Yes"),LOOKUP(Stamdata!PP_Language,{"DA";"EN"},{" konsolideret";" consolidated"}),"")&amp;LOOKUP(Stamdata!PP_Language,$H222:$H223,K222:K223)</f>
        <v>//Langfristede gældsforpligtelser aktuelt år</v>
      </c>
      <c r="D223" s="53" t="str">
        <f>"//"&amp;LOOKUP(Stamdata!PP_Language,$H222:$H223,$I222:$I223)&amp;IF(OR(Stamdata!PP_Koncern="Ja",Stamdata!PP_Koncern="Yes"),LOOKUP(Stamdata!PP_Language,{"DA";"EN"},{" konsolideret";" consolidated"}),"")&amp;LOOKUP(Stamdata!PP_Language,$H222:$H223,L222:L223)</f>
        <v>//Langfristede gældsforpligtelser sidste år</v>
      </c>
      <c r="H223" s="54" t="s">
        <v>3178</v>
      </c>
      <c r="I223" s="13" t="s">
        <v>3697</v>
      </c>
      <c r="J223" s="13" t="s">
        <v>3676</v>
      </c>
      <c r="K223" s="56" t="s">
        <v>3678</v>
      </c>
      <c r="L223" s="56" t="s">
        <v>3680</v>
      </c>
      <c r="M223" s="56"/>
    </row>
    <row r="224" spans="1:8" ht="15">
      <c r="A224" s="1" t="s">
        <v>12</v>
      </c>
      <c r="H224" s="54"/>
    </row>
    <row r="225" spans="1:13" ht="15">
      <c r="A225" s="1"/>
      <c r="B225" s="62" t="str">
        <f>"/"&amp;LOOKUP(Stamdata!PP_Language,$H225:$H226,$I225:$I226)&amp;LOOKUP(Stamdata!PP_Language,$H225:$H226,J225:J226)&amp;"{x}"</f>
        <v>/Kortfristede gældsforpligtelser label{x}</v>
      </c>
      <c r="C225" s="62" t="str">
        <f>"/"&amp;LOOKUP(Stamdata!PP_Language,$H225:$H226,$I225:$I226)&amp;IF(OR(Stamdata!PP_Koncern="Ja",Stamdata!PP_Koncern="Yes"),LOOKUP(Stamdata!PP_Language,{"DA";"EN"},{" konsolideret";" consolidated"}),"")&amp;LOOKUP(Stamdata!PP_Language,$H225:$H226,K225:K226)&amp;"{y}"</f>
        <v>/Kortfristede gældsforpligtelser aktuelt år{y}</v>
      </c>
      <c r="D225" s="53" t="str">
        <f>"/"&amp;LOOKUP(Stamdata!PP_Language,$H225:$H226,$I225:$I226)&amp;IF(OR(Stamdata!PP_Koncern="Ja",Stamdata!PP_Koncern="Yes"),LOOKUP(Stamdata!PP_Language,{"DA";"EN"},{" konsolideret";" consolidated"}),"")&amp;LOOKUP(Stamdata!PP_Language,$H225:$H226,L225:L226)&amp;"{z}"</f>
        <v>/Kortfristede gældsforpligtelser sidste år{z}</v>
      </c>
      <c r="H225" s="54" t="s">
        <v>3177</v>
      </c>
      <c r="I225" s="13" t="s">
        <v>260</v>
      </c>
      <c r="J225" s="13" t="s">
        <v>3676</v>
      </c>
      <c r="K225" s="56" t="s">
        <v>3677</v>
      </c>
      <c r="L225" s="56" t="s">
        <v>3703</v>
      </c>
      <c r="M225" s="56"/>
    </row>
    <row r="226" spans="1:13" ht="15">
      <c r="A226" s="1"/>
      <c r="B226" s="62" t="str">
        <f>"//"&amp;LOOKUP(Stamdata!PP_Language,$H225:$H226,$I225:$I226)&amp;LOOKUP(Stamdata!PP_Language,$H225:$H226,J225:J226)</f>
        <v>//Kortfristede gældsforpligtelser label</v>
      </c>
      <c r="C226" s="62" t="str">
        <f>"//"&amp;LOOKUP(Stamdata!PP_Language,$H225:$H226,$I225:$I226)&amp;IF(OR(Stamdata!PP_Koncern="Ja",Stamdata!PP_Koncern="Yes"),LOOKUP(Stamdata!PP_Language,{"DA";"EN"},{" konsolideret";" consolidated"}),"")&amp;LOOKUP(Stamdata!PP_Language,$H225:$H226,K225:K226)</f>
        <v>//Kortfristede gældsforpligtelser aktuelt år</v>
      </c>
      <c r="D226" s="53" t="str">
        <f>"//"&amp;LOOKUP(Stamdata!PP_Language,$H225:$H226,$I225:$I226)&amp;IF(OR(Stamdata!PP_Koncern="Ja",Stamdata!PP_Koncern="Yes"),LOOKUP(Stamdata!PP_Language,{"DA";"EN"},{" konsolideret";" consolidated"}),"")&amp;LOOKUP(Stamdata!PP_Language,$H225:$H226,L225:L226)</f>
        <v>//Kortfristede gældsforpligtelser sidste år</v>
      </c>
      <c r="H226" s="54" t="s">
        <v>3178</v>
      </c>
      <c r="I226" s="13" t="s">
        <v>3698</v>
      </c>
      <c r="J226" s="13" t="s">
        <v>3676</v>
      </c>
      <c r="K226" s="56" t="s">
        <v>3678</v>
      </c>
      <c r="L226" s="56" t="s">
        <v>3680</v>
      </c>
      <c r="M226" s="56"/>
    </row>
    <row r="227" spans="1:15" s="67" customFormat="1" ht="15">
      <c r="A227" s="1" t="s">
        <v>3711</v>
      </c>
      <c r="B227" s="53"/>
      <c r="C227" s="53"/>
      <c r="D227" s="53"/>
      <c r="E227" s="53"/>
      <c r="F227" s="53"/>
      <c r="G227" s="53"/>
      <c r="H227" s="54"/>
      <c r="I227" s="13"/>
      <c r="J227" s="13"/>
      <c r="K227" s="13"/>
      <c r="L227" s="13"/>
      <c r="M227" s="13"/>
      <c r="N227" s="13"/>
      <c r="O227" s="13"/>
    </row>
    <row r="228" spans="1:15" s="67" customFormat="1" ht="15">
      <c r="A228" s="1"/>
      <c r="B228" s="62" t="str">
        <f>"/"&amp;LOOKUP(Stamdata!PP_Language,$H228:$H229,$I228:$I229)&amp;LOOKUP(Stamdata!PP_Language,$H228:$H229,J228:J229)&amp;"{x}"</f>
        <v>/Langfristede forpligtelser label{x}</v>
      </c>
      <c r="C228" s="62" t="str">
        <f>"/"&amp;LOOKUP(Stamdata!PP_Language,$H228:$H229,$I228:$I229)&amp;IF(OR(Stamdata!PP_Koncern="Ja",Stamdata!PP_Koncern="Yes"),LOOKUP(Stamdata!PP_Language,{"DA";"EN"},{" konsolideret";" consolidated"}),"")&amp;LOOKUP(Stamdata!PP_Language,$H228:$H229,K228:K229)&amp;"{y}"</f>
        <v>/Langfristede forpligtelser aktuelt år{y}</v>
      </c>
      <c r="D228" s="53" t="str">
        <f>"/"&amp;LOOKUP(Stamdata!PP_Language,$H228:$H229,$I228:$I229)&amp;IF(OR(Stamdata!PP_Koncern="Ja",Stamdata!PP_Koncern="Yes"),LOOKUP(Stamdata!PP_Language,{"DA";"EN"},{" konsolideret";" consolidated"}),"")&amp;LOOKUP(Stamdata!PP_Language,$H228:$H229,L228:L229)&amp;"{z}"</f>
        <v>/Langfristede forpligtelser sidste år{z}</v>
      </c>
      <c r="E228" s="53"/>
      <c r="F228" s="53"/>
      <c r="G228" s="53"/>
      <c r="H228" s="54" t="s">
        <v>3177</v>
      </c>
      <c r="I228" s="13" t="s">
        <v>3712</v>
      </c>
      <c r="J228" s="13" t="s">
        <v>3676</v>
      </c>
      <c r="K228" s="56" t="s">
        <v>3677</v>
      </c>
      <c r="L228" s="56" t="s">
        <v>3703</v>
      </c>
      <c r="M228" s="56"/>
      <c r="N228" s="13"/>
      <c r="O228" s="13"/>
    </row>
    <row r="229" spans="1:15" s="67" customFormat="1" ht="15">
      <c r="A229" s="1"/>
      <c r="B229" s="62" t="str">
        <f>"//"&amp;LOOKUP(Stamdata!PP_Language,$H228:$H229,$I228:$I229)&amp;LOOKUP(Stamdata!PP_Language,$H228:$H229,J228:J229)</f>
        <v>//Langfristede forpligtelser label</v>
      </c>
      <c r="C229" s="62" t="str">
        <f>"//"&amp;LOOKUP(Stamdata!PP_Language,$H228:$H229,$I228:$I229)&amp;IF(OR(Stamdata!PP_Koncern="Ja",Stamdata!PP_Koncern="Yes"),LOOKUP(Stamdata!PP_Language,{"DA";"EN"},{" konsolideret";" consolidated"}),"")&amp;LOOKUP(Stamdata!PP_Language,$H228:$H229,K228:K229)</f>
        <v>//Langfristede forpligtelser aktuelt år</v>
      </c>
      <c r="D229" s="53" t="str">
        <f>"//"&amp;LOOKUP(Stamdata!PP_Language,$H228:$H229,$I228:$I229)&amp;IF(OR(Stamdata!PP_Koncern="Ja",Stamdata!PP_Koncern="Yes"),LOOKUP(Stamdata!PP_Language,{"DA";"EN"},{" konsolideret";" consolidated"}),"")&amp;LOOKUP(Stamdata!PP_Language,$H228:$H229,L228:L229)</f>
        <v>//Langfristede forpligtelser sidste år</v>
      </c>
      <c r="E229" s="53"/>
      <c r="F229" s="53"/>
      <c r="G229" s="53"/>
      <c r="H229" s="54" t="s">
        <v>3178</v>
      </c>
      <c r="I229" s="13" t="s">
        <v>3697</v>
      </c>
      <c r="J229" s="13" t="s">
        <v>3676</v>
      </c>
      <c r="K229" s="56" t="s">
        <v>3678</v>
      </c>
      <c r="L229" s="56" t="s">
        <v>3680</v>
      </c>
      <c r="M229" s="56"/>
      <c r="N229" s="13"/>
      <c r="O229" s="13"/>
    </row>
    <row r="230" spans="1:15" s="67" customFormat="1" ht="15">
      <c r="A230" s="1" t="s">
        <v>3710</v>
      </c>
      <c r="B230" s="53"/>
      <c r="C230" s="53"/>
      <c r="D230" s="53"/>
      <c r="E230" s="53"/>
      <c r="F230" s="53"/>
      <c r="G230" s="53"/>
      <c r="H230" s="54"/>
      <c r="I230" s="13"/>
      <c r="J230" s="13"/>
      <c r="K230" s="13"/>
      <c r="L230" s="13"/>
      <c r="M230" s="13"/>
      <c r="N230" s="13"/>
      <c r="O230" s="13"/>
    </row>
    <row r="231" spans="1:15" s="67" customFormat="1" ht="15">
      <c r="A231" s="1"/>
      <c r="B231" s="62" t="str">
        <f>"/"&amp;LOOKUP(Stamdata!PP_Language,$H231:$H232,$I231:$I232)&amp;LOOKUP(Stamdata!PP_Language,$H231:$H232,J231:J232)&amp;"{x}"</f>
        <v>/Kortfristede forpligtelser label{x}</v>
      </c>
      <c r="C231" s="62" t="str">
        <f>"/"&amp;LOOKUP(Stamdata!PP_Language,$H231:$H232,$I231:$I232)&amp;IF(OR(Stamdata!PP_Koncern="Ja",Stamdata!PP_Koncern="Yes"),LOOKUP(Stamdata!PP_Language,{"DA";"EN"},{" konsolideret";" consolidated"}),"")&amp;LOOKUP(Stamdata!PP_Language,$H231:$H232,K231:K232)&amp;"{y}"</f>
        <v>/Kortfristede forpligtelser aktuelt år{y}</v>
      </c>
      <c r="D231" s="53" t="str">
        <f>"/"&amp;LOOKUP(Stamdata!PP_Language,$H231:$H232,$I231:$I232)&amp;IF(OR(Stamdata!PP_Koncern="Ja",Stamdata!PP_Koncern="Yes"),LOOKUP(Stamdata!PP_Language,{"DA";"EN"},{" konsolideret";" consolidated"}),"")&amp;LOOKUP(Stamdata!PP_Language,$H231:$H232,L231:L232)&amp;"{z}"</f>
        <v>/Kortfristede forpligtelser sidste år{z}</v>
      </c>
      <c r="E231" s="53"/>
      <c r="F231" s="53"/>
      <c r="G231" s="53"/>
      <c r="H231" s="54" t="s">
        <v>3177</v>
      </c>
      <c r="I231" s="13" t="s">
        <v>3713</v>
      </c>
      <c r="J231" s="13" t="s">
        <v>3676</v>
      </c>
      <c r="K231" s="56" t="s">
        <v>3677</v>
      </c>
      <c r="L231" s="56" t="s">
        <v>3703</v>
      </c>
      <c r="M231" s="56"/>
      <c r="N231" s="13"/>
      <c r="O231" s="13"/>
    </row>
    <row r="232" spans="1:15" s="67" customFormat="1" ht="15">
      <c r="A232" s="1"/>
      <c r="B232" s="62" t="str">
        <f>"//"&amp;LOOKUP(Stamdata!PP_Language,$H231:$H232,$I231:$I232)&amp;LOOKUP(Stamdata!PP_Language,$H231:$H232,J231:J232)</f>
        <v>//Kortfristede forpligtelser label</v>
      </c>
      <c r="C232" s="62" t="str">
        <f>"//"&amp;LOOKUP(Stamdata!PP_Language,$H231:$H232,$I231:$I232)&amp;IF(OR(Stamdata!PP_Koncern="Ja",Stamdata!PP_Koncern="Yes"),LOOKUP(Stamdata!PP_Language,{"DA";"EN"},{" konsolideret";" consolidated"}),"")&amp;LOOKUP(Stamdata!PP_Language,$H231:$H232,K231:K232)</f>
        <v>//Kortfristede forpligtelser aktuelt år</v>
      </c>
      <c r="D232" s="53" t="str">
        <f>"//"&amp;LOOKUP(Stamdata!PP_Language,$H231:$H232,$I231:$I232)&amp;IF(OR(Stamdata!PP_Koncern="Ja",Stamdata!PP_Koncern="Yes"),LOOKUP(Stamdata!PP_Language,{"DA";"EN"},{" konsolideret";" consolidated"}),"")&amp;LOOKUP(Stamdata!PP_Language,$H231:$H232,L231:L232)</f>
        <v>//Kortfristede forpligtelser sidste år</v>
      </c>
      <c r="E232" s="53"/>
      <c r="F232" s="53"/>
      <c r="G232" s="53"/>
      <c r="H232" s="54" t="s">
        <v>3178</v>
      </c>
      <c r="I232" s="13" t="s">
        <v>3698</v>
      </c>
      <c r="J232" s="13" t="s">
        <v>3676</v>
      </c>
      <c r="K232" s="56" t="s">
        <v>3678</v>
      </c>
      <c r="L232" s="56" t="s">
        <v>3680</v>
      </c>
      <c r="M232" s="56"/>
      <c r="N232" s="13"/>
      <c r="O232" s="13"/>
    </row>
    <row r="233" spans="1:15" s="67" customFormat="1" ht="15">
      <c r="A233" s="1"/>
      <c r="B233" s="53"/>
      <c r="C233" s="53"/>
      <c r="D233" s="53"/>
      <c r="E233" s="53"/>
      <c r="F233" s="53"/>
      <c r="G233" s="53"/>
      <c r="H233" s="54"/>
      <c r="I233" s="13"/>
      <c r="J233" s="13"/>
      <c r="K233" s="56"/>
      <c r="L233" s="56"/>
      <c r="M233" s="56"/>
      <c r="N233" s="13"/>
      <c r="O233" s="13"/>
    </row>
    <row r="234" spans="1:8" ht="15">
      <c r="A234" s="1" t="s">
        <v>73</v>
      </c>
      <c r="H234" s="54"/>
    </row>
    <row r="235" spans="1:13" ht="15">
      <c r="A235" s="1"/>
      <c r="B235" s="62" t="str">
        <f>"/"&amp;LOOKUP(Stamdata!PP_Language,$H235:$H236,$I235:$I236)&amp;LOOKUP(Stamdata!PP_Language,$H235:$H236,J235:J236)&amp;"{x}"</f>
        <v>/Driftsaktivitet label{x}</v>
      </c>
      <c r="C235" s="62" t="str">
        <f>"/"&amp;LOOKUP(Stamdata!PP_Language,$H235:$H236,$I235:$I236)&amp;IF(OR(Stamdata!PP_Koncern="Ja",Stamdata!PP_Koncern="Yes"),LOOKUP(Stamdata!PP_Language,{"DA";"EN"},{" konsolideret";" consolidated"}),"")&amp;LOOKUP(Stamdata!PP_Language,$H235:$H236,K235:K236)&amp;"{y}"</f>
        <v>/Driftsaktivitet aktuelt år{y}</v>
      </c>
      <c r="D235" s="53" t="str">
        <f>"/"&amp;LOOKUP(Stamdata!PP_Language,$H235:$H236,$I235:$I236)&amp;IF(OR(Stamdata!PP_Koncern="Ja",Stamdata!PP_Koncern="Yes"),LOOKUP(Stamdata!PP_Language,{"DA";"EN"},{" konsolideret";" consolidated"}),"")&amp;LOOKUP(Stamdata!PP_Language,$H235:$H236,L235:L236)&amp;"{z}"</f>
        <v>/Driftsaktivitet sidste år{z}</v>
      </c>
      <c r="H235" s="54" t="s">
        <v>3177</v>
      </c>
      <c r="I235" s="13" t="s">
        <v>575</v>
      </c>
      <c r="J235" s="13" t="s">
        <v>3676</v>
      </c>
      <c r="K235" s="56" t="s">
        <v>3677</v>
      </c>
      <c r="L235" s="56" t="s">
        <v>3703</v>
      </c>
      <c r="M235" s="56"/>
    </row>
    <row r="236" spans="1:13" ht="15">
      <c r="A236" s="1"/>
      <c r="B236" s="62" t="str">
        <f>"//"&amp;LOOKUP(Stamdata!PP_Language,$H235:$H236,$I235:$I236)&amp;LOOKUP(Stamdata!PP_Language,$H235:$H236,J235:J236)</f>
        <v>//Driftsaktivitet label</v>
      </c>
      <c r="C236" s="62" t="str">
        <f>"//"&amp;LOOKUP(Stamdata!PP_Language,$H235:$H236,$I235:$I236)&amp;IF(OR(Stamdata!PP_Koncern="Ja",Stamdata!PP_Koncern="Yes"),LOOKUP(Stamdata!PP_Language,{"DA";"EN"},{" konsolideret";" consolidated"}),"")&amp;LOOKUP(Stamdata!PP_Language,$H235:$H236,K235:K236)</f>
        <v>//Driftsaktivitet aktuelt år</v>
      </c>
      <c r="D236" s="53" t="str">
        <f>"//"&amp;LOOKUP(Stamdata!PP_Language,$H235:$H236,$I235:$I236)&amp;IF(OR(Stamdata!PP_Koncern="Ja",Stamdata!PP_Koncern="Yes"),LOOKUP(Stamdata!PP_Language,{"DA";"EN"},{" konsolideret";" consolidated"}),"")&amp;LOOKUP(Stamdata!PP_Language,$H235:$H236,L235:L236)</f>
        <v>//Driftsaktivitet sidste år</v>
      </c>
      <c r="H236" s="54" t="s">
        <v>3178</v>
      </c>
      <c r="I236" s="13" t="s">
        <v>3699</v>
      </c>
      <c r="J236" s="13" t="s">
        <v>3676</v>
      </c>
      <c r="K236" s="56" t="s">
        <v>3678</v>
      </c>
      <c r="L236" s="56" t="s">
        <v>3680</v>
      </c>
      <c r="M236" s="56"/>
    </row>
    <row r="237" spans="1:8" ht="15">
      <c r="A237" s="1" t="s">
        <v>74</v>
      </c>
      <c r="H237" s="54"/>
    </row>
    <row r="238" spans="1:13" ht="15">
      <c r="A238" s="1"/>
      <c r="B238" s="62" t="str">
        <f>"/"&amp;LOOKUP(Stamdata!PP_Language,$H238:$H239,$I238:$I239)&amp;LOOKUP(Stamdata!PP_Language,$H238:$H239,J238:J239)&amp;"{x}"</f>
        <v>/Investeringsaktivitet label{x}</v>
      </c>
      <c r="C238" s="62" t="str">
        <f>"/"&amp;LOOKUP(Stamdata!PP_Language,$H238:$H239,$I238:$I239)&amp;IF(OR(Stamdata!PP_Koncern="Ja",Stamdata!PP_Koncern="Yes"),LOOKUP(Stamdata!PP_Language,{"DA";"EN"},{" konsolideret";" consolidated"}),"")&amp;LOOKUP(Stamdata!PP_Language,$H238:$H239,K238:K239)&amp;"{y}"</f>
        <v>/Investeringsaktivitet aktuelt år{y}</v>
      </c>
      <c r="D238" s="53" t="str">
        <f>"/"&amp;LOOKUP(Stamdata!PP_Language,$H238:$H239,$I238:$I239)&amp;IF(OR(Stamdata!PP_Koncern="Ja",Stamdata!PP_Koncern="Yes"),LOOKUP(Stamdata!PP_Language,{"DA";"EN"},{" konsolideret";" consolidated"}),"")&amp;LOOKUP(Stamdata!PP_Language,$H238:$H239,L238:L239)&amp;"{z}"</f>
        <v>/Investeringsaktivitet sidste år{z}</v>
      </c>
      <c r="H238" s="54" t="s">
        <v>3177</v>
      </c>
      <c r="I238" s="13" t="s">
        <v>576</v>
      </c>
      <c r="J238" s="13" t="s">
        <v>3676</v>
      </c>
      <c r="K238" s="56" t="s">
        <v>3677</v>
      </c>
      <c r="L238" s="56" t="s">
        <v>3703</v>
      </c>
      <c r="M238" s="56"/>
    </row>
    <row r="239" spans="1:13" ht="15">
      <c r="A239" s="1"/>
      <c r="B239" s="62" t="str">
        <f>"//"&amp;LOOKUP(Stamdata!PP_Language,$H238:$H239,$I238:$I239)&amp;LOOKUP(Stamdata!PP_Language,$H238:$H239,J238:J239)</f>
        <v>//Investeringsaktivitet label</v>
      </c>
      <c r="C239" s="62" t="str">
        <f>"//"&amp;LOOKUP(Stamdata!PP_Language,$H238:$H239,$I238:$I239)&amp;IF(OR(Stamdata!PP_Koncern="Ja",Stamdata!PP_Koncern="Yes"),LOOKUP(Stamdata!PP_Language,{"DA";"EN"},{" konsolideret";" consolidated"}),"")&amp;LOOKUP(Stamdata!PP_Language,$H238:$H239,K238:K239)</f>
        <v>//Investeringsaktivitet aktuelt år</v>
      </c>
      <c r="D239" s="53" t="str">
        <f>"//"&amp;LOOKUP(Stamdata!PP_Language,$H238:$H239,$I238:$I239)&amp;IF(OR(Stamdata!PP_Koncern="Ja",Stamdata!PP_Koncern="Yes"),LOOKUP(Stamdata!PP_Language,{"DA";"EN"},{" konsolideret";" consolidated"}),"")&amp;LOOKUP(Stamdata!PP_Language,$H238:$H239,L238:L239)</f>
        <v>//Investeringsaktivitet sidste år</v>
      </c>
      <c r="H239" s="54" t="s">
        <v>3178</v>
      </c>
      <c r="I239" s="13" t="s">
        <v>3700</v>
      </c>
      <c r="J239" s="13" t="s">
        <v>3676</v>
      </c>
      <c r="K239" s="56" t="s">
        <v>3678</v>
      </c>
      <c r="L239" s="56" t="s">
        <v>3680</v>
      </c>
      <c r="M239" s="56"/>
    </row>
    <row r="240" spans="1:8" ht="15">
      <c r="A240" s="1" t="s">
        <v>75</v>
      </c>
      <c r="H240" s="54"/>
    </row>
    <row r="241" spans="1:13" ht="15">
      <c r="A241" s="1"/>
      <c r="B241" s="62" t="str">
        <f>"/"&amp;LOOKUP(Stamdata!PP_Language,$H241:$H242,$I241:$I242)&amp;LOOKUP(Stamdata!PP_Language,$H241:$H242,J241:J242)&amp;"{x}"</f>
        <v>/Finansieringsaktivitet label{x}</v>
      </c>
      <c r="C241" s="62" t="str">
        <f>"/"&amp;LOOKUP(Stamdata!PP_Language,$H241:$H242,$I241:$I242)&amp;IF(OR(Stamdata!PP_Koncern="Ja",Stamdata!PP_Koncern="Yes"),LOOKUP(Stamdata!PP_Language,{"DA";"EN"},{" konsolideret";" consolidated"}),"")&amp;LOOKUP(Stamdata!PP_Language,$H241:$H242,K241:K242)&amp;"{y}"</f>
        <v>/Finansieringsaktivitet aktuelt år{y}</v>
      </c>
      <c r="D241" s="53" t="str">
        <f>"/"&amp;LOOKUP(Stamdata!PP_Language,$H241:$H242,$I241:$I242)&amp;IF(OR(Stamdata!PP_Koncern="Ja",Stamdata!PP_Koncern="Yes"),LOOKUP(Stamdata!PP_Language,{"DA";"EN"},{" konsolideret";" consolidated"}),"")&amp;LOOKUP(Stamdata!PP_Language,$H241:$H242,L241:L242)&amp;"{z}"</f>
        <v>/Finansieringsaktivitet sidste år{z}</v>
      </c>
      <c r="H241" s="54" t="s">
        <v>3177</v>
      </c>
      <c r="I241" s="13" t="s">
        <v>577</v>
      </c>
      <c r="J241" s="13" t="s">
        <v>3676</v>
      </c>
      <c r="K241" s="56" t="s">
        <v>3677</v>
      </c>
      <c r="L241" s="56" t="s">
        <v>3703</v>
      </c>
      <c r="M241" s="56"/>
    </row>
    <row r="242" spans="1:13" ht="15">
      <c r="A242" s="1"/>
      <c r="B242" s="62" t="str">
        <f>"//"&amp;LOOKUP(Stamdata!PP_Language,$H241:$H242,$I241:$I242)&amp;LOOKUP(Stamdata!PP_Language,$H241:$H242,J241:J242)</f>
        <v>//Finansieringsaktivitet label</v>
      </c>
      <c r="C242" s="62" t="str">
        <f>"//"&amp;LOOKUP(Stamdata!PP_Language,$H241:$H242,$I241:$I242)&amp;IF(OR(Stamdata!PP_Koncern="Ja",Stamdata!PP_Koncern="Yes"),LOOKUP(Stamdata!PP_Language,{"DA";"EN"},{" konsolideret";" consolidated"}),"")&amp;LOOKUP(Stamdata!PP_Language,$H241:$H242,K241:K242)</f>
        <v>//Finansieringsaktivitet aktuelt år</v>
      </c>
      <c r="D242" s="53" t="str">
        <f>"//"&amp;LOOKUP(Stamdata!PP_Language,$H241:$H242,$I241:$I242)&amp;IF(OR(Stamdata!PP_Koncern="Ja",Stamdata!PP_Koncern="Yes"),LOOKUP(Stamdata!PP_Language,{"DA";"EN"},{" konsolideret";" consolidated"}),"")&amp;LOOKUP(Stamdata!PP_Language,$H241:$H242,L241:L242)</f>
        <v>//Finansieringsaktivitet sidste år</v>
      </c>
      <c r="H242" s="54" t="s">
        <v>3178</v>
      </c>
      <c r="I242" s="13" t="s">
        <v>3701</v>
      </c>
      <c r="J242" s="13" t="s">
        <v>3676</v>
      </c>
      <c r="K242" s="56" t="s">
        <v>3678</v>
      </c>
      <c r="L242" s="56" t="s">
        <v>3680</v>
      </c>
      <c r="M242" s="56"/>
    </row>
    <row r="243" spans="1:15" ht="15">
      <c r="A243" s="1"/>
      <c r="H243" s="54"/>
      <c r="K243" s="56"/>
      <c r="L243" s="56"/>
      <c r="M243" s="56"/>
      <c r="N243" s="56"/>
      <c r="O243" s="56"/>
    </row>
    <row r="244" spans="1:8" ht="15">
      <c r="A244" s="1" t="s">
        <v>3808</v>
      </c>
      <c r="H244" s="54"/>
    </row>
    <row r="245" spans="1:10" ht="15">
      <c r="A245" s="1"/>
      <c r="B245" s="53" t="str">
        <f>"/"&amp;LOOKUP(Stamdata!PP_Language,$I$1:$J$1,$I245:$J245)&amp;IF(OR(Stamdata!PP_Koncern="Ja",Stamdata!PP_Koncern="Yes"),LOOKUP(Stamdata!PP_Language,{"DA";"EN"},{" konsolideret";" consolidated"}),"")&amp;"{x}"</f>
        <v>/Oplysning om nettoomsætning{x}</v>
      </c>
      <c r="C245" s="53" t="str">
        <f>"//"&amp;LOOKUP(Stamdata!PP_Language,$I$1:$J$1,$I245:$J245)&amp;IF(OR(Stamdata!PP_Koncern="Ja",Stamdata!PP_Koncern="Yes"),LOOKUP(Stamdata!PP_Language,{"DA";"EN"},{" konsolideret";" consolidated"}),"")&amp;"{y}"</f>
        <v>//Oplysning om nettoomsætning{y}</v>
      </c>
      <c r="H245" s="54"/>
      <c r="I245" s="13" t="s">
        <v>3558</v>
      </c>
      <c r="J245" s="13" t="s">
        <v>3559</v>
      </c>
    </row>
    <row r="246" spans="1:10" ht="15">
      <c r="A246" s="1"/>
      <c r="B246" s="53" t="str">
        <f>"/"&amp;LOOKUP(Stamdata!PP_Language,$I$1:$J$1,$I246:$J246)&amp;IF(OR(Stamdata!PP_Koncern="Ja",Stamdata!PP_Koncern="Yes"),LOOKUP(Stamdata!PP_Language,{"DA";"EN"},{" konsolideret";" consolidated"}),"")&amp;"{x}"</f>
        <v>/Oplysning om vareforbrug{x}</v>
      </c>
      <c r="C246" s="53" t="str">
        <f>"//"&amp;LOOKUP(Stamdata!PP_Language,$I$1:$J$1,$I246:$J246)&amp;IF(OR(Stamdata!PP_Koncern="Ja",Stamdata!PP_Koncern="Yes"),LOOKUP(Stamdata!PP_Language,{"DA";"EN"},{" konsolideret";" consolidated"}),"")&amp;"{y}"</f>
        <v>//Oplysning om vareforbrug{y}</v>
      </c>
      <c r="H246" s="54"/>
      <c r="I246" s="13" t="s">
        <v>3560</v>
      </c>
      <c r="J246" s="13" t="s">
        <v>3561</v>
      </c>
    </row>
    <row r="247" spans="1:10" ht="15">
      <c r="A247" s="1"/>
      <c r="B247" s="53" t="str">
        <f>"/"&amp;LOOKUP(Stamdata!PP_Language,$I$1:$J$1,$I247:$J247)&amp;IF(OR(Stamdata!PP_Koncern="Ja",Stamdata!PP_Koncern="Yes"),LOOKUP(Stamdata!PP_Language,{"DA";"EN"},{" konsolideret";" consolidated"}),"")&amp;"{x}"</f>
        <v>/Oplysning om produktionsomkostninger{x}</v>
      </c>
      <c r="C247" s="53" t="str">
        <f>"//"&amp;LOOKUP(Stamdata!PP_Language,$I$1:$J$1,$I247:$J247)&amp;IF(OR(Stamdata!PP_Koncern="Ja",Stamdata!PP_Koncern="Yes"),LOOKUP(Stamdata!PP_Language,{"DA";"EN"},{" konsolideret";" consolidated"}),"")&amp;"{y}"</f>
        <v>//Oplysning om produktionsomkostninger{y}</v>
      </c>
      <c r="H247" s="54"/>
      <c r="I247" s="13" t="s">
        <v>3562</v>
      </c>
      <c r="J247" s="13" t="s">
        <v>3563</v>
      </c>
    </row>
    <row r="248" spans="1:10" ht="15">
      <c r="A248" s="1"/>
      <c r="B248" s="53" t="str">
        <f>"/"&amp;LOOKUP(Stamdata!PP_Language,$I$1:$J$1,$I248:$J248)&amp;IF(OR(Stamdata!PP_Koncern="Ja",Stamdata!PP_Koncern="Yes"),LOOKUP(Stamdata!PP_Language,{"DA";"EN"},{" konsolideret";" consolidated"}),"")&amp;"{x}"</f>
        <v>/Oplysning om distributionsomkostninger{x}</v>
      </c>
      <c r="C248" s="53" t="str">
        <f>"//"&amp;LOOKUP(Stamdata!PP_Language,$I$1:$J$1,$I248:$J248)&amp;IF(OR(Stamdata!PP_Koncern="Ja",Stamdata!PP_Koncern="Yes"),LOOKUP(Stamdata!PP_Language,{"DA";"EN"},{" konsolideret";" consolidated"}),"")&amp;"{y}"</f>
        <v>//Oplysning om distributionsomkostninger{y}</v>
      </c>
      <c r="H248" s="54"/>
      <c r="I248" s="13" t="s">
        <v>3564</v>
      </c>
      <c r="J248" s="13" t="s">
        <v>3565</v>
      </c>
    </row>
    <row r="249" spans="1:10" ht="15">
      <c r="A249" s="1"/>
      <c r="B249" s="53" t="str">
        <f>"/"&amp;LOOKUP(Stamdata!PP_Language,$I$1:$J$1,$I249:$J249)&amp;IF(OR(Stamdata!PP_Koncern="Ja",Stamdata!PP_Koncern="Yes"),LOOKUP(Stamdata!PP_Language,{"DA";"EN"},{" konsolideret";" consolidated"}),"")&amp;"{x}"</f>
        <v>/Oplysning om administrationsomkostninger{x}</v>
      </c>
      <c r="C249" s="53" t="str">
        <f>"//"&amp;LOOKUP(Stamdata!PP_Language,$I$1:$J$1,$I249:$J249)&amp;IF(OR(Stamdata!PP_Koncern="Ja",Stamdata!PP_Koncern="Yes"),LOOKUP(Stamdata!PP_Language,{"DA";"EN"},{" konsolideret";" consolidated"}),"")&amp;"{y}"</f>
        <v>//Oplysning om administrationsomkostninger{y}</v>
      </c>
      <c r="H249" s="54"/>
      <c r="I249" s="13" t="s">
        <v>3566</v>
      </c>
      <c r="J249" s="13" t="s">
        <v>3567</v>
      </c>
    </row>
    <row r="250" spans="1:10" ht="15">
      <c r="A250" s="1"/>
      <c r="B250" s="53" t="str">
        <f>"/"&amp;LOOKUP(Stamdata!PP_Language,$I$1:$J$1,$I250:$J250)&amp;IF(OR(Stamdata!PP_Koncern="Ja",Stamdata!PP_Koncern="Yes"),LOOKUP(Stamdata!PP_Language,{"DA";"EN"},{" konsolideret";" consolidated"}),"")&amp;"{x}"</f>
        <v>/Oplysning om ændring i lagre af færdigvarer og varer under fremstilling{x}</v>
      </c>
      <c r="C250" s="53" t="str">
        <f>"//"&amp;LOOKUP(Stamdata!PP_Language,$I$1:$J$1,$I250:$J250)&amp;IF(OR(Stamdata!PP_Koncern="Ja",Stamdata!PP_Koncern="Yes"),LOOKUP(Stamdata!PP_Language,{"DA";"EN"},{" konsolideret";" consolidated"}),"")&amp;"{y}"</f>
        <v>//Oplysning om ændring i lagre af færdigvarer og varer under fremstilling{y}</v>
      </c>
      <c r="H250" s="54"/>
      <c r="I250" s="13" t="s">
        <v>3568</v>
      </c>
      <c r="J250" s="13" t="s">
        <v>3569</v>
      </c>
    </row>
    <row r="251" spans="1:10" ht="15">
      <c r="A251" s="1"/>
      <c r="B251" s="53" t="str">
        <f>"/"&amp;LOOKUP(Stamdata!PP_Language,$I$1:$J$1,$I251:$J251)&amp;IF(OR(Stamdata!PP_Koncern="Ja",Stamdata!PP_Koncern="Yes"),LOOKUP(Stamdata!PP_Language,{"DA";"EN"},{" konsolideret";" consolidated"}),"")&amp;"{x}"</f>
        <v>/Oplysning om arbejde udført for egen regning og opført under aktiver{x}</v>
      </c>
      <c r="C251" s="53" t="str">
        <f>"//"&amp;LOOKUP(Stamdata!PP_Language,$I$1:$J$1,$I251:$J251)&amp;IF(OR(Stamdata!PP_Koncern="Ja",Stamdata!PP_Koncern="Yes"),LOOKUP(Stamdata!PP_Language,{"DA";"EN"},{" konsolideret";" consolidated"}),"")&amp;"{y}"</f>
        <v>//Oplysning om arbejde udført for egen regning og opført under aktiver{y}</v>
      </c>
      <c r="H251" s="54"/>
      <c r="I251" s="13" t="s">
        <v>3570</v>
      </c>
      <c r="J251" s="13" t="s">
        <v>3571</v>
      </c>
    </row>
    <row r="252" spans="1:10" ht="15">
      <c r="A252" s="1"/>
      <c r="B252" s="53" t="str">
        <f>"/"&amp;LOOKUP(Stamdata!PP_Language,$I$1:$J$1,$I252:$J252)&amp;IF(OR(Stamdata!PP_Koncern="Ja",Stamdata!PP_Koncern="Yes"),LOOKUP(Stamdata!PP_Language,{"DA";"EN"},{" konsolideret";" consolidated"}),"")&amp;"{x}"</f>
        <v>/Oplysning om bruttofortjeneste/bruttotab{x}</v>
      </c>
      <c r="C252" s="53" t="str">
        <f>"//"&amp;LOOKUP(Stamdata!PP_Language,$I$1:$J$1,$I252:$J252)&amp;IF(OR(Stamdata!PP_Koncern="Ja",Stamdata!PP_Koncern="Yes"),LOOKUP(Stamdata!PP_Language,{"DA";"EN"},{" konsolideret";" consolidated"}),"")&amp;"{y}"</f>
        <v>//Oplysning om bruttofortjeneste/bruttotab{y}</v>
      </c>
      <c r="H252" s="54"/>
      <c r="I252" s="13" t="s">
        <v>3704</v>
      </c>
      <c r="J252" s="13" t="s">
        <v>3572</v>
      </c>
    </row>
    <row r="253" spans="1:10" ht="15">
      <c r="A253" s="1"/>
      <c r="B253" s="53" t="str">
        <f>"/"&amp;LOOKUP(Stamdata!PP_Language,$I$1:$J$1,$I253:$J253)&amp;IF(OR(Stamdata!PP_Koncern="Ja",Stamdata!PP_Koncern="Yes"),LOOKUP(Stamdata!PP_Language,{"DA";"EN"},{" konsolideret";" consolidated"}),"")&amp;"{x}"</f>
        <v>/Oplysning om andre driftsindtægter{x}</v>
      </c>
      <c r="C253" s="53" t="str">
        <f>"//"&amp;LOOKUP(Stamdata!PP_Language,$I$1:$J$1,$I253:$J253)&amp;IF(OR(Stamdata!PP_Koncern="Ja",Stamdata!PP_Koncern="Yes"),LOOKUP(Stamdata!PP_Language,{"DA";"EN"},{" konsolideret";" consolidated"}),"")&amp;"{y}"</f>
        <v>//Oplysning om andre driftsindtægter{y}</v>
      </c>
      <c r="H253" s="54"/>
      <c r="I253" s="13" t="s">
        <v>3573</v>
      </c>
      <c r="J253" s="13" t="s">
        <v>3574</v>
      </c>
    </row>
    <row r="254" spans="1:10" ht="15">
      <c r="A254" s="1"/>
      <c r="B254" s="53" t="str">
        <f>"/"&amp;LOOKUP(Stamdata!PP_Language,$I$1:$J$1,$I254:$J254)&amp;IF(OR(Stamdata!PP_Koncern="Ja",Stamdata!PP_Koncern="Yes"),LOOKUP(Stamdata!PP_Language,{"DA";"EN"},{" konsolideret";" consolidated"}),"")&amp;"{x}"</f>
        <v>/Oplysning om eksterne omkostninger{x}</v>
      </c>
      <c r="C254" s="53" t="str">
        <f>"//"&amp;LOOKUP(Stamdata!PP_Language,$I$1:$J$1,$I254:$J254)&amp;IF(OR(Stamdata!PP_Koncern="Ja",Stamdata!PP_Koncern="Yes"),LOOKUP(Stamdata!PP_Language,{"DA";"EN"},{" konsolideret";" consolidated"}),"")&amp;"{y}"</f>
        <v>//Oplysning om eksterne omkostninger{y}</v>
      </c>
      <c r="H254" s="54"/>
      <c r="I254" s="13" t="s">
        <v>3575</v>
      </c>
      <c r="J254" s="13" t="s">
        <v>3576</v>
      </c>
    </row>
    <row r="255" spans="1:10" ht="15">
      <c r="A255" s="1"/>
      <c r="B255" s="53" t="str">
        <f>"/"&amp;LOOKUP(Stamdata!PP_Language,$I$1:$J$1,$I255:$J255)&amp;IF(OR(Stamdata!PP_Koncern="Ja",Stamdata!PP_Koncern="Yes"),LOOKUP(Stamdata!PP_Language,{"DA";"EN"},{" konsolideret";" consolidated"}),"")&amp;"{x}"</f>
        <v>/Oplysning om personaleomkostninger{x}</v>
      </c>
      <c r="C255" s="53" t="str">
        <f>"//"&amp;LOOKUP(Stamdata!PP_Language,$I$1:$J$1,$I255:$J255)&amp;IF(OR(Stamdata!PP_Koncern="Ja",Stamdata!PP_Koncern="Yes"),LOOKUP(Stamdata!PP_Language,{"DA";"EN"},{" konsolideret";" consolidated"}),"")&amp;"{y}"</f>
        <v>//Oplysning om personaleomkostninger{y}</v>
      </c>
      <c r="H255" s="54"/>
      <c r="I255" s="13" t="s">
        <v>3577</v>
      </c>
      <c r="J255" s="13" t="s">
        <v>3578</v>
      </c>
    </row>
    <row r="256" spans="1:15" s="148" customFormat="1" ht="15">
      <c r="A256" s="1"/>
      <c r="B256" s="61" t="str">
        <f>"/"&amp;LOOKUP(Stamdata!PP_Language,$I$1:$J$1,$I256:$J256)&amp;IF(OR(Stamdata!PP_Koncern="Ja",Stamdata!PP_Koncern="Yes"),LOOKUP(Stamdata!PP_Language,{"DA";"EN"},{" konsolideret";" consolidated"}),"")&amp;"{x}"</f>
        <v>/Information om vederlag til ledelsesorganer og særlige incitamentsprogrammer{x}</v>
      </c>
      <c r="C256" s="61" t="str">
        <f>"//"&amp;LOOKUP(Stamdata!PP_Language,$I$1:$J$1,$I256:$J256)&amp;IF(OR(Stamdata!PP_Koncern="Ja",Stamdata!PP_Koncern="Yes"),LOOKUP(Stamdata!PP_Language,{"DA";"EN"},{" konsolideret";" consolidated"}),"")&amp;"{y}"</f>
        <v>//Information om vederlag til ledelsesorganer og særlige incitamentsprogrammer{y}</v>
      </c>
      <c r="D256" s="53"/>
      <c r="E256" s="53"/>
      <c r="F256" s="53"/>
      <c r="G256" s="53"/>
      <c r="H256" s="54"/>
      <c r="I256" s="13" t="s">
        <v>3980</v>
      </c>
      <c r="J256" s="13" t="s">
        <v>3981</v>
      </c>
      <c r="K256" s="13"/>
      <c r="L256" s="13"/>
      <c r="M256" s="13"/>
      <c r="N256" s="13"/>
      <c r="O256" s="13"/>
    </row>
    <row r="257" spans="1:10" ht="15">
      <c r="A257" s="1"/>
      <c r="B257" s="53" t="str">
        <f>"/"&amp;LOOKUP(Stamdata!PP_Language,$I$1:$J$1,$I257:$J257)&amp;IF(OR(Stamdata!PP_Koncern="Ja",Stamdata!PP_Koncern="Yes"),LOOKUP(Stamdata!PP_Language,{"DA";"EN"},{" konsolideret";" consolidated"}),"")&amp;"{x}"</f>
        <v>/Oplysning om afskrivninger og nedskrivninger på materielle anlægsaktiver og immaterielle anlægsaktiver indregnet i resultatopgørelsen{x}</v>
      </c>
      <c r="C257" s="53" t="str">
        <f>"//"&amp;LOOKUP(Stamdata!PP_Language,$I$1:$J$1,$I257:$J257)&amp;IF(OR(Stamdata!PP_Koncern="Ja",Stamdata!PP_Koncern="Yes"),LOOKUP(Stamdata!PP_Language,{"DA";"EN"},{" konsolideret";" consolidated"}),"")&amp;"{y}"</f>
        <v>//Oplysning om afskrivninger og nedskrivninger på materielle anlægsaktiver og immaterielle anlægsaktiver indregnet i resultatopgørelsen{y}</v>
      </c>
      <c r="H257" s="54"/>
      <c r="I257" s="13" t="s">
        <v>3579</v>
      </c>
      <c r="J257" s="13" t="s">
        <v>3580</v>
      </c>
    </row>
    <row r="258" spans="1:10" ht="15">
      <c r="A258" s="1"/>
      <c r="B258" s="53" t="str">
        <f>"/"&amp;LOOKUP(Stamdata!PP_Language,$I$1:$J$1,$I258:$J258)&amp;IF(OR(Stamdata!PP_Koncern="Ja",Stamdata!PP_Koncern="Yes"),LOOKUP(Stamdata!PP_Language,{"DA";"EN"},{" konsolideret";" consolidated"}),"")&amp;"{x}"</f>
        <v>/Oplysning om nedskrivninger af omsætningsaktiver{x}</v>
      </c>
      <c r="C258" s="53" t="str">
        <f>"//"&amp;LOOKUP(Stamdata!PP_Language,$I$1:$J$1,$I258:$J258)&amp;IF(OR(Stamdata!PP_Koncern="Ja",Stamdata!PP_Koncern="Yes"),LOOKUP(Stamdata!PP_Language,{"DA";"EN"},{" konsolideret";" consolidated"}),"")&amp;"{y}"</f>
        <v>//Oplysning om nedskrivninger af omsætningsaktiver{y}</v>
      </c>
      <c r="H258" s="54"/>
      <c r="I258" s="13" t="s">
        <v>3797</v>
      </c>
      <c r="J258" s="13" t="s">
        <v>3798</v>
      </c>
    </row>
    <row r="259" spans="1:10" ht="15">
      <c r="A259" s="1"/>
      <c r="B259" s="53" t="str">
        <f>"/"&amp;LOOKUP(Stamdata!PP_Language,$I$1:$J$1,$I259:$J259)&amp;IF(OR(Stamdata!PP_Koncern="Ja",Stamdata!PP_Koncern="Yes"),LOOKUP(Stamdata!PP_Language,{"DA";"EN"},{" konsolideret";" consolidated"}),"")&amp;"{x}"</f>
        <v>/Oplysning om andre driftsomkostninger{x}</v>
      </c>
      <c r="C259" s="53" t="str">
        <f>"//"&amp;LOOKUP(Stamdata!PP_Language,$I$1:$J$1,$I259:$J259)&amp;IF(OR(Stamdata!PP_Koncern="Ja",Stamdata!PP_Koncern="Yes"),LOOKUP(Stamdata!PP_Language,{"DA";"EN"},{" konsolideret";" consolidated"}),"")&amp;"{y}"</f>
        <v>//Oplysning om andre driftsomkostninger{y}</v>
      </c>
      <c r="H259" s="54"/>
      <c r="I259" s="13" t="s">
        <v>3581</v>
      </c>
      <c r="J259" s="13" t="s">
        <v>3582</v>
      </c>
    </row>
    <row r="260" spans="1:10" ht="15">
      <c r="A260" s="1"/>
      <c r="B260" s="53" t="str">
        <f>"/"&amp;LOOKUP(Stamdata!PP_Language,$I$1:$J$1,$I260:$J260)&amp;IF(OR(Stamdata!PP_Koncern="Ja",Stamdata!PP_Koncern="Yes"),LOOKUP(Stamdata!PP_Language,{"DA";"EN"},{" konsolideret";" consolidated"}),"")&amp;"{x}"</f>
        <v>/Oplysning om dagsværdiregulering af investeringsejendomme{x}</v>
      </c>
      <c r="C260" s="53" t="str">
        <f>"//"&amp;LOOKUP(Stamdata!PP_Language,$I$1:$J$1,$I260:$J260)&amp;IF(OR(Stamdata!PP_Koncern="Ja",Stamdata!PP_Koncern="Yes"),LOOKUP(Stamdata!PP_Language,{"DA";"EN"},{" konsolideret";" consolidated"}),"")&amp;"{y}"</f>
        <v>//Oplysning om dagsværdiregulering af investeringsejendomme{y}</v>
      </c>
      <c r="H260" s="54"/>
      <c r="I260" s="13" t="s">
        <v>3583</v>
      </c>
      <c r="J260" s="13" t="s">
        <v>3584</v>
      </c>
    </row>
    <row r="261" spans="1:10" ht="15">
      <c r="A261" s="1"/>
      <c r="B261" s="53" t="str">
        <f>"/"&amp;LOOKUP(Stamdata!PP_Language,$I$1:$J$1,$I261:$J261)&amp;IF(OR(Stamdata!PP_Koncern="Ja",Stamdata!PP_Koncern="Yes"),LOOKUP(Stamdata!PP_Language,{"DA";"EN"},{" konsolideret";" consolidated"}),"")&amp;"{x}"</f>
        <v>/Oplysning om dagsværdiregulering af gæld vedrørende investeringsejendomme{x}</v>
      </c>
      <c r="C261" s="53" t="str">
        <f>"//"&amp;LOOKUP(Stamdata!PP_Language,$I$1:$J$1,$I261:$J261)&amp;IF(OR(Stamdata!PP_Koncern="Ja",Stamdata!PP_Koncern="Yes"),LOOKUP(Stamdata!PP_Language,{"DA";"EN"},{" konsolideret";" consolidated"}),"")&amp;"{y}"</f>
        <v>//Oplysning om dagsværdiregulering af gæld vedrørende investeringsejendomme{y}</v>
      </c>
      <c r="H261" s="54"/>
      <c r="I261" s="13" t="s">
        <v>3585</v>
      </c>
      <c r="J261" s="13" t="s">
        <v>3586</v>
      </c>
    </row>
    <row r="262" spans="1:10" ht="15">
      <c r="A262" s="1"/>
      <c r="B262" s="53" t="str">
        <f>"/"&amp;LOOKUP(Stamdata!PP_Language,$I$1:$J$1,$I262:$J262)&amp;IF(OR(Stamdata!PP_Koncern="Ja",Stamdata!PP_Koncern="Yes"),LOOKUP(Stamdata!PP_Language,{"DA";"EN"},{" konsolideret";" consolidated"}),"")&amp;"{x}"</f>
        <v>/Oplysning om indtægter (inklusiv udbytte) af kapitalandele i tilknyttede og associerede virksomheder{x}</v>
      </c>
      <c r="C262" s="53" t="str">
        <f>"//"&amp;LOOKUP(Stamdata!PP_Language,$I$1:$J$1,$I262:$J262)&amp;IF(OR(Stamdata!PP_Koncern="Ja",Stamdata!PP_Koncern="Yes"),LOOKUP(Stamdata!PP_Language,{"DA";"EN"},{" konsolideret";" consolidated"}),"")&amp;"{y}"</f>
        <v>//Oplysning om indtægter (inklusiv udbytte) af kapitalandele i tilknyttede og associerede virksomheder{y}</v>
      </c>
      <c r="H262" s="54"/>
      <c r="I262" s="13" t="s">
        <v>372</v>
      </c>
      <c r="J262" s="13" t="s">
        <v>3587</v>
      </c>
    </row>
    <row r="263" spans="2:10" ht="15">
      <c r="B263" s="53" t="str">
        <f>"/"&amp;LOOKUP(Stamdata!PP_Language,$I$1:$J$1,$I263:$J263)&amp;IF(OR(Stamdata!PP_Koncern="Ja",Stamdata!PP_Koncern="Yes"),LOOKUP(Stamdata!PP_Language,{"DA";"EN"},{" konsolideret";" consolidated"}),"")&amp;"{x}"</f>
        <v>/Oplysning om indtægter af andre kapitalandele, værdipapirer og tilgodehavender, der er anlægsaktiver{x}</v>
      </c>
      <c r="C263" s="53" t="str">
        <f>"//"&amp;LOOKUP(Stamdata!PP_Language,$I$1:$J$1,$I263:$J263)&amp;IF(OR(Stamdata!PP_Koncern="Ja",Stamdata!PP_Koncern="Yes"),LOOKUP(Stamdata!PP_Language,{"DA";"EN"},{" konsolideret";" consolidated"}),"")&amp;"{y}"</f>
        <v>//Oplysning om indtægter af andre kapitalandele, værdipapirer og tilgodehavender, der er anlægsaktiver{y}</v>
      </c>
      <c r="H263" s="54"/>
      <c r="I263" s="13" t="s">
        <v>3588</v>
      </c>
      <c r="J263" s="13" t="s">
        <v>3589</v>
      </c>
    </row>
    <row r="264" spans="1:10" ht="15">
      <c r="A264" s="1"/>
      <c r="B264" s="53" t="str">
        <f>"/"&amp;LOOKUP(Stamdata!PP_Language,$I$1:$J$1,$I264:$J264)&amp;IF(OR(Stamdata!PP_Koncern="Ja",Stamdata!PP_Koncern="Yes"),LOOKUP(Stamdata!PP_Language,{"DA";"EN"},{" konsolideret";" consolidated"}),"")&amp;"{x}"</f>
        <v>/Oplysning om andre finansielle indtægter{x}</v>
      </c>
      <c r="C264" s="53" t="str">
        <f>"//"&amp;LOOKUP(Stamdata!PP_Language,$I$1:$J$1,$I264:$J264)&amp;IF(OR(Stamdata!PP_Koncern="Ja",Stamdata!PP_Koncern="Yes"),LOOKUP(Stamdata!PP_Language,{"DA";"EN"},{" konsolideret";" consolidated"}),"")&amp;"{y}"</f>
        <v>//Oplysning om andre finansielle indtægter{y}</v>
      </c>
      <c r="H264" s="54"/>
      <c r="I264" s="13" t="s">
        <v>3590</v>
      </c>
      <c r="J264" s="13" t="s">
        <v>3591</v>
      </c>
    </row>
    <row r="265" spans="1:10" ht="15">
      <c r="A265" s="1"/>
      <c r="B265" s="53" t="str">
        <f>"/"&amp;LOOKUP(Stamdata!PP_Language,$I$1:$J$1,$I265:$J265)&amp;IF(OR(Stamdata!PP_Koncern="Ja",Stamdata!PP_Koncern="Yes"),LOOKUP(Stamdata!PP_Language,{"DA";"EN"},{" konsolideret";" consolidated"}),"")&amp;"{x}"</f>
        <v>/Oplysning om andre finansielle indtægter fra tilknyttede virksomheder{x}</v>
      </c>
      <c r="C265" s="53" t="str">
        <f>"//"&amp;LOOKUP(Stamdata!PP_Language,$I$1:$J$1,$I265:$J265)&amp;IF(OR(Stamdata!PP_Koncern="Ja",Stamdata!PP_Koncern="Yes"),LOOKUP(Stamdata!PP_Language,{"DA";"EN"},{" konsolideret";" consolidated"}),"")&amp;"{y}"</f>
        <v>//Oplysning om andre finansielle indtægter fra tilknyttede virksomheder{y}</v>
      </c>
      <c r="H265" s="54"/>
      <c r="I265" s="13" t="s">
        <v>3592</v>
      </c>
      <c r="J265" s="13" t="s">
        <v>3593</v>
      </c>
    </row>
    <row r="266" spans="1:10" ht="15">
      <c r="A266" s="1"/>
      <c r="B266" s="53" t="str">
        <f>"/"&amp;LOOKUP(Stamdata!PP_Language,$I$1:$J$1,$I266:$J266)&amp;IF(OR(Stamdata!PP_Koncern="Ja",Stamdata!PP_Koncern="Yes"),LOOKUP(Stamdata!PP_Language,{"DA";"EN"},{" konsolideret";" consolidated"}),"")&amp;"{x}"</f>
        <v>/Oplysning om øvrige finansielle omkostninger{x}</v>
      </c>
      <c r="C266" s="53" t="str">
        <f>"//"&amp;LOOKUP(Stamdata!PP_Language,$I$1:$J$1,$I266:$J266)&amp;IF(OR(Stamdata!PP_Koncern="Ja",Stamdata!PP_Koncern="Yes"),LOOKUP(Stamdata!PP_Language,{"DA";"EN"},{" konsolideret";" consolidated"}),"")&amp;"{y}"</f>
        <v>//Oplysning om øvrige finansielle omkostninger{y}</v>
      </c>
      <c r="H266" s="54"/>
      <c r="I266" s="13" t="s">
        <v>3594</v>
      </c>
      <c r="J266" s="13" t="s">
        <v>3595</v>
      </c>
    </row>
    <row r="267" spans="1:10" ht="15">
      <c r="A267" s="1"/>
      <c r="B267" s="53" t="str">
        <f>"/"&amp;LOOKUP(Stamdata!PP_Language,$I$1:$J$1,$I267:$J267)&amp;IF(OR(Stamdata!PP_Koncern="Ja",Stamdata!PP_Koncern="Yes"),LOOKUP(Stamdata!PP_Language,{"DA";"EN"},{" konsolideret";" consolidated"}),"")&amp;"{x}"</f>
        <v>/Oplysning om nedskrivninger af finansielle aktiver{x}</v>
      </c>
      <c r="C267" s="53" t="str">
        <f>"//"&amp;LOOKUP(Stamdata!PP_Language,$I$1:$J$1,$I267:$J267)&amp;IF(OR(Stamdata!PP_Koncern="Ja",Stamdata!PP_Koncern="Yes"),LOOKUP(Stamdata!PP_Language,{"DA";"EN"},{" konsolideret";" consolidated"}),"")&amp;"{y}"</f>
        <v>//Oplysning om nedskrivninger af finansielle aktiver{y}</v>
      </c>
      <c r="H267" s="54"/>
      <c r="I267" s="13" t="s">
        <v>3596</v>
      </c>
      <c r="J267" s="13" t="s">
        <v>3597</v>
      </c>
    </row>
    <row r="268" spans="1:15" s="75" customFormat="1" ht="15">
      <c r="A268" s="1"/>
      <c r="B268" s="53" t="str">
        <f>"/"&amp;LOOKUP(Stamdata!PP_Language,$I$1:$J$1,$I268:$J268)&amp;IF(OR(Stamdata!PP_Koncern="Ja",Stamdata!PP_Koncern="Yes"),LOOKUP(Stamdata!PP_Language,{"DA";"EN"},{" konsolideret";" consolidated"}),"")&amp;"{x}"</f>
        <v>/Oplysning om særlige poster{x}</v>
      </c>
      <c r="C268" s="53" t="str">
        <f>"//"&amp;LOOKUP(Stamdata!PP_Language,$I$1:$J$1,$I268:$J268)&amp;IF(OR(Stamdata!PP_Koncern="Ja",Stamdata!PP_Koncern="Yes"),LOOKUP(Stamdata!PP_Language,{"DA";"EN"},{" konsolideret";" consolidated"}),"")&amp;"{y}"</f>
        <v>//Oplysning om særlige poster{y}</v>
      </c>
      <c r="D268" s="53"/>
      <c r="E268" s="53"/>
      <c r="F268" s="53"/>
      <c r="G268" s="53"/>
      <c r="H268" s="54"/>
      <c r="I268" s="76" t="s">
        <v>3813</v>
      </c>
      <c r="J268" s="13" t="s">
        <v>3814</v>
      </c>
      <c r="K268" s="13"/>
      <c r="L268" s="13"/>
      <c r="M268" s="13"/>
      <c r="N268" s="13"/>
      <c r="O268" s="13"/>
    </row>
    <row r="269" spans="1:10" ht="15">
      <c r="A269" s="1"/>
      <c r="B269" s="53" t="str">
        <f>"/"&amp;LOOKUP(Stamdata!PP_Language,$I$1:$J$1,$I269:$J269)&amp;IF(OR(Stamdata!PP_Koncern="Ja",Stamdata!PP_Koncern="Yes"),LOOKUP(Stamdata!PP_Language,{"DA";"EN"},{" konsolideret";" consolidated"}),"")&amp;"{x}"</f>
        <v>/Oplysning om ekstraordinære indtægter{x}</v>
      </c>
      <c r="C269" s="53" t="str">
        <f>"//"&amp;LOOKUP(Stamdata!PP_Language,$I$1:$J$1,$I269:$J269)&amp;IF(OR(Stamdata!PP_Koncern="Ja",Stamdata!PP_Koncern="Yes"),LOOKUP(Stamdata!PP_Language,{"DA";"EN"},{" konsolideret";" consolidated"}),"")&amp;"{y}"</f>
        <v>//Oplysning om ekstraordinære indtægter{y}</v>
      </c>
      <c r="H269" s="54"/>
      <c r="I269" s="13" t="s">
        <v>3598</v>
      </c>
      <c r="J269" s="13" t="s">
        <v>3599</v>
      </c>
    </row>
    <row r="270" spans="1:10" ht="15">
      <c r="A270" s="1"/>
      <c r="B270" s="53" t="str">
        <f>"/"&amp;LOOKUP(Stamdata!PP_Language,$I$1:$J$1,$I270:$J270)&amp;IF(OR(Stamdata!PP_Koncern="Ja",Stamdata!PP_Koncern="Yes"),LOOKUP(Stamdata!PP_Language,{"DA";"EN"},{" konsolideret";" consolidated"}),"")&amp;"{x}"</f>
        <v>/Oplysning om ekstraordinære omkostninger{x}</v>
      </c>
      <c r="C270" s="53" t="str">
        <f>"//"&amp;LOOKUP(Stamdata!PP_Language,$I$1:$J$1,$I270:$J270)&amp;IF(OR(Stamdata!PP_Koncern="Ja",Stamdata!PP_Koncern="Yes"),LOOKUP(Stamdata!PP_Language,{"DA";"EN"},{" konsolideret";" consolidated"}),"")&amp;"{y}"</f>
        <v>//Oplysning om ekstraordinære omkostninger{y}</v>
      </c>
      <c r="H270" s="54"/>
      <c r="I270" s="13" t="s">
        <v>3600</v>
      </c>
      <c r="J270" s="13" t="s">
        <v>3601</v>
      </c>
    </row>
    <row r="271" spans="1:10" ht="15">
      <c r="A271" s="1"/>
      <c r="B271" s="53" t="str">
        <f>"/"&amp;LOOKUP(Stamdata!PP_Language,$I$1:$J$1,$I271:$J271)&amp;IF(OR(Stamdata!PP_Koncern="Ja",Stamdata!PP_Koncern="Yes"),LOOKUP(Stamdata!PP_Language,{"DA";"EN"},{" konsolideret";" consolidated"}),"")&amp;"{x}"</f>
        <v>/Oplysning om andre skatter{x}</v>
      </c>
      <c r="C271" s="53" t="str">
        <f>"//"&amp;LOOKUP(Stamdata!PP_Language,$I$1:$J$1,$I271:$J271)&amp;IF(OR(Stamdata!PP_Koncern="Ja",Stamdata!PP_Koncern="Yes"),LOOKUP(Stamdata!PP_Language,{"DA";"EN"},{" konsolideret";" consolidated"}),"")&amp;"{y}"</f>
        <v>//Oplysning om andre skatter{y}</v>
      </c>
      <c r="H271" s="54"/>
      <c r="I271" s="13" t="s">
        <v>3602</v>
      </c>
      <c r="J271" s="13" t="s">
        <v>3603</v>
      </c>
    </row>
    <row r="272" spans="1:10" ht="15">
      <c r="A272" s="1"/>
      <c r="B272" s="53" t="str">
        <f>"/"&amp;LOOKUP(Stamdata!PP_Language,$I$1:$J$1,$I272:$J272)&amp;IF(OR(Stamdata!PP_Koncern="Ja",Stamdata!PP_Koncern="Yes"),LOOKUP(Stamdata!PP_Language,{"DA";"EN"},{" konsolideret";" consolidated"}),"")&amp;"{x}"</f>
        <v>/Oplysning om skat af ordinært resultat{x}</v>
      </c>
      <c r="C272" s="53" t="str">
        <f>"//"&amp;LOOKUP(Stamdata!PP_Language,$I$1:$J$1,$I272:$J272)&amp;IF(OR(Stamdata!PP_Koncern="Ja",Stamdata!PP_Koncern="Yes"),LOOKUP(Stamdata!PP_Language,{"DA";"EN"},{" konsolideret";" consolidated"}),"")&amp;"{y}"</f>
        <v>//Oplysning om skat af ordinært resultat{y}</v>
      </c>
      <c r="H272" s="54"/>
      <c r="I272" s="13" t="s">
        <v>3604</v>
      </c>
      <c r="J272" s="13" t="s">
        <v>3605</v>
      </c>
    </row>
    <row r="273" spans="1:10" ht="15">
      <c r="A273" s="1"/>
      <c r="B273" s="53" t="str">
        <f>"/"&amp;LOOKUP(Stamdata!PP_Language,$I$1:$J$1,$I273:$J273)&amp;IF(OR(Stamdata!PP_Koncern="Ja",Stamdata!PP_Koncern="Yes"),LOOKUP(Stamdata!PP_Language,{"DA";"EN"},{" konsolideret";" consolidated"}),"")&amp;"{x}"</f>
        <v>/Oplysning om skat af årets resultat{x}</v>
      </c>
      <c r="C273" s="53" t="str">
        <f>"//"&amp;LOOKUP(Stamdata!PP_Language,$I$1:$J$1,$I273:$J273)&amp;IF(OR(Stamdata!PP_Koncern="Ja",Stamdata!PP_Koncern="Yes"),LOOKUP(Stamdata!PP_Language,{"DA";"EN"},{" konsolideret";" consolidated"}),"")&amp;"{y}"</f>
        <v>//Oplysning om skat af årets resultat{y}</v>
      </c>
      <c r="H273" s="54"/>
      <c r="I273" s="13" t="s">
        <v>3606</v>
      </c>
      <c r="J273" s="13" t="s">
        <v>3607</v>
      </c>
    </row>
    <row r="274" spans="1:15" s="35" customFormat="1" ht="15">
      <c r="A274" s="1"/>
      <c r="B274" s="53" t="str">
        <f>"/"&amp;LOOKUP(Stamdata!PP_Language,$I$1:$J$1,$I274:$J274)&amp;IF(OR(Stamdata!PP_Koncern="Ja",Stamdata!PP_Koncern="Yes"),LOOKUP(Stamdata!PP_Language,{"DA";"EN"},{" konsolideret";" consolidated"}),"")&amp;"{x}"</f>
        <v>/Information om revisors honorar{x}</v>
      </c>
      <c r="C274" s="53" t="str">
        <f>"//"&amp;LOOKUP(Stamdata!PP_Language,$I$1:$J$1,$I274:$J274)&amp;IF(OR(Stamdata!PP_Koncern="Ja",Stamdata!PP_Koncern="Yes"),LOOKUP(Stamdata!PP_Language,{"DA";"EN"},{" konsolideret";" consolidated"}),"")&amp;"{y}"</f>
        <v>//Information om revisors honorar{y}</v>
      </c>
      <c r="D274" s="53"/>
      <c r="E274" s="53"/>
      <c r="F274" s="53"/>
      <c r="G274" s="53"/>
      <c r="H274" s="54"/>
      <c r="I274" s="13" t="s">
        <v>3608</v>
      </c>
      <c r="J274" s="13" t="s">
        <v>3609</v>
      </c>
      <c r="K274" s="13"/>
      <c r="L274" s="13"/>
      <c r="M274" s="13"/>
      <c r="N274" s="13"/>
      <c r="O274" s="13"/>
    </row>
    <row r="275" spans="1:15" s="78" customFormat="1" ht="15">
      <c r="A275" s="1"/>
      <c r="B275" s="53" t="str">
        <f>"/"&amp;LOOKUP(Stamdata!PP_Language,$I$1:$J$1,$I275:$J275)&amp;IF(OR(Stamdata!PP_Koncern="Ja",Stamdata!PP_Koncern="Yes"),LOOKUP(Stamdata!PP_Language,{"DA";"EN"},{" konsolideret";" consolidated"}),"")&amp;"{x}"</f>
        <v>/Oplysning om ophørende aktiviteter{x}</v>
      </c>
      <c r="C275" s="53" t="str">
        <f>"//"&amp;LOOKUP(Stamdata!PP_Language,$I$1:$J$1,$I275:$J275)&amp;IF(OR(Stamdata!PP_Koncern="Ja",Stamdata!PP_Koncern="Yes"),LOOKUP(Stamdata!PP_Language,{"DA";"EN"},{" konsolideret";" consolidated"}),"")&amp;"{y}"</f>
        <v>//Oplysning om ophørende aktiviteter{y}</v>
      </c>
      <c r="D275" s="53"/>
      <c r="E275" s="53"/>
      <c r="F275" s="53"/>
      <c r="G275" s="53"/>
      <c r="H275" s="54"/>
      <c r="I275" s="13" t="s">
        <v>3834</v>
      </c>
      <c r="J275" s="13" t="s">
        <v>3835</v>
      </c>
      <c r="K275" s="13"/>
      <c r="L275" s="13"/>
      <c r="M275" s="13"/>
      <c r="N275" s="13"/>
      <c r="O275" s="13"/>
    </row>
    <row r="276" spans="1:15" s="74" customFormat="1" ht="15">
      <c r="A276" s="1"/>
      <c r="B276" s="53"/>
      <c r="C276" s="53"/>
      <c r="D276" s="53"/>
      <c r="E276" s="53"/>
      <c r="F276" s="53"/>
      <c r="G276" s="53"/>
      <c r="H276" s="54"/>
      <c r="I276" s="13"/>
      <c r="J276" s="13"/>
      <c r="K276" s="56"/>
      <c r="L276" s="56"/>
      <c r="M276" s="56"/>
      <c r="N276" s="56"/>
      <c r="O276" s="56"/>
    </row>
    <row r="277" spans="1:15" s="74" customFormat="1" ht="15">
      <c r="A277" s="1"/>
      <c r="B277" s="53" t="str">
        <f>"/"&amp;LOOKUP(Stamdata!PP_Language,$I$1:$J$1,$I277:$J277)&amp;IF(OR(Stamdata!PP_Koncern="Ja",Stamdata!PP_Koncern="Yes"),LOOKUP(Stamdata!PP_Language,{"DA";"EN"},{" konsolideret";" consolidated"}),"")&amp;"{x}"</f>
        <v>/Oplysning om ledelsens forslag til resultatdisponering{x}</v>
      </c>
      <c r="C277" s="53" t="str">
        <f>"//"&amp;LOOKUP(Stamdata!PP_Language,$I$1:$J$1,$I277:$J277)&amp;IF(OR(Stamdata!PP_Koncern="Ja",Stamdata!PP_Koncern="Yes"),LOOKUP(Stamdata!PP_Language,{"DA";"EN"},{" konsolideret";" consolidated"}),"")&amp;"{y}"</f>
        <v>//Oplysning om ledelsens forslag til resultatdisponering{y}</v>
      </c>
      <c r="D277" s="53"/>
      <c r="E277" s="53"/>
      <c r="F277" s="53"/>
      <c r="G277" s="53"/>
      <c r="H277" s="54"/>
      <c r="I277" s="13" t="s">
        <v>3809</v>
      </c>
      <c r="J277" s="76" t="s">
        <v>3812</v>
      </c>
      <c r="K277" s="13"/>
      <c r="L277" s="13"/>
      <c r="M277" s="13"/>
      <c r="N277" s="13"/>
      <c r="O277" s="13"/>
    </row>
    <row r="278" spans="1:15" s="74" customFormat="1" ht="15">
      <c r="A278" s="1"/>
      <c r="B278" s="61" t="str">
        <f>"/"&amp;LOOKUP(Stamdata!PP_Language,$I$1:$J$1,$I278:$J278)&amp;IF(OR(Stamdata!PP_Koncern="Ja",Stamdata!PP_Koncern="Yes"),LOOKUP(Stamdata!PP_Language,{"DA";"EN"},{" konsolideret";" consolidated"}),"")&amp;"{x}"</f>
        <v>/Information om ekstraordinært udbytte udloddet efter regnskabsårets udløb{x}</v>
      </c>
      <c r="C278" s="61" t="str">
        <f>"//"&amp;LOOKUP(Stamdata!PP_Language,$I$1:$J$1,$I278:$J278)&amp;IF(OR(Stamdata!PP_Koncern="Ja",Stamdata!PP_Koncern="Yes"),LOOKUP(Stamdata!PP_Language,{"DA";"EN"},{" konsolideret";" consolidated"}),"")&amp;"{y}"</f>
        <v>//Information om ekstraordinært udbytte udloddet efter regnskabsårets udløb{y}</v>
      </c>
      <c r="D278" s="53"/>
      <c r="E278" s="53"/>
      <c r="F278" s="53"/>
      <c r="G278" s="53"/>
      <c r="H278" s="54"/>
      <c r="I278" s="76" t="s">
        <v>3811</v>
      </c>
      <c r="J278" s="76" t="s">
        <v>3810</v>
      </c>
      <c r="K278" s="13"/>
      <c r="L278" s="13"/>
      <c r="M278" s="13"/>
      <c r="N278" s="13"/>
      <c r="O278" s="13"/>
    </row>
    <row r="279" spans="1:8" ht="15">
      <c r="A279" s="1" t="s">
        <v>3148</v>
      </c>
      <c r="H279" s="54"/>
    </row>
    <row r="280" spans="1:10" ht="15">
      <c r="A280" s="1"/>
      <c r="B280" s="53" t="str">
        <f>"/"&amp;LOOKUP(Stamdata!PP_Language,$I$1:$J$1,$I280:$J280)&amp;IF(OR(Stamdata!PP_Koncern="Ja",Stamdata!PP_Koncern="Yes"),LOOKUP(Stamdata!PP_Language,{"DA";"EN"},{" konsolideret";" consolidated"}),"")&amp;"{x}"</f>
        <v>/Oplysning om aktiver{x}</v>
      </c>
      <c r="C280" s="53" t="str">
        <f>"//"&amp;LOOKUP(Stamdata!PP_Language,$I$1:$J$1,$I280:$J280)&amp;IF(OR(Stamdata!PP_Koncern="Ja",Stamdata!PP_Koncern="Yes"),LOOKUP(Stamdata!PP_Language,{"DA";"EN"},{" konsolideret";" consolidated"}),"")&amp;"{y}"</f>
        <v>//Oplysning om aktiver{y}</v>
      </c>
      <c r="H280" s="54"/>
      <c r="I280" s="13" t="s">
        <v>3610</v>
      </c>
      <c r="J280" s="13" t="s">
        <v>3611</v>
      </c>
    </row>
    <row r="281" spans="1:15" ht="15">
      <c r="A281" s="1"/>
      <c r="B281" s="61" t="str">
        <f>"/"&amp;LOOKUP(Stamdata!PP_Language,$I$1:$J$1,$I281:$J281)&amp;IF(OR(Stamdata!PP_Koncern="Ja",Stamdata!PP_Koncern="Yes"),LOOKUP(Stamdata!PP_Language,{"DA";"EN"},{" konsolideret";" consolidated"}),"")&amp;"{x}"</f>
        <v>/Oplysning om immaterielle anlægsaktiver{x}</v>
      </c>
      <c r="C281" s="61" t="str">
        <f>"//"&amp;LOOKUP(Stamdata!PP_Language,$I$1:$J$1,$I281:$J281)&amp;IF(OR(Stamdata!PP_Koncern="Ja",Stamdata!PP_Koncern="Yes"),LOOKUP(Stamdata!PP_Language,{"DA";"EN"},{" konsolideret";" consolidated"}),"")&amp;"{y}"</f>
        <v>//Oplysning om immaterielle anlægsaktiver{y}</v>
      </c>
      <c r="H281" s="54"/>
      <c r="I281" s="13" t="s">
        <v>3612</v>
      </c>
      <c r="J281" s="13" t="s">
        <v>3613</v>
      </c>
      <c r="K281" s="55"/>
      <c r="L281" s="55"/>
      <c r="M281" s="55"/>
      <c r="N281" s="55"/>
      <c r="O281" s="55"/>
    </row>
    <row r="282" spans="1:15" ht="15">
      <c r="A282" s="1"/>
      <c r="B282" s="61" t="str">
        <f>"/"&amp;LOOKUP(Stamdata!PP_Language,$I$1:$J$1,$I282:$J282)&amp;IF(OR(Stamdata!PP_Koncern="Ja",Stamdata!PP_Koncern="Yes"),LOOKUP(Stamdata!PP_Language,{"DA";"EN"},{" konsolideret";" consolidated"}),"")&amp;"{x}"</f>
        <v>/Oplysning om materielle anlægsaktiver{x}</v>
      </c>
      <c r="C282" s="61" t="str">
        <f>"//"&amp;LOOKUP(Stamdata!PP_Language,$I$1:$J$1,$I282:$J282)&amp;IF(OR(Stamdata!PP_Koncern="Ja",Stamdata!PP_Koncern="Yes"),LOOKUP(Stamdata!PP_Language,{"DA";"EN"},{" konsolideret";" consolidated"}),"")&amp;"{y}"</f>
        <v>//Oplysning om materielle anlægsaktiver{y}</v>
      </c>
      <c r="H282" s="54"/>
      <c r="I282" s="13" t="s">
        <v>3614</v>
      </c>
      <c r="J282" s="13" t="s">
        <v>3615</v>
      </c>
      <c r="K282" s="55"/>
      <c r="L282" s="55"/>
      <c r="M282" s="55"/>
      <c r="N282" s="55"/>
      <c r="O282" s="55"/>
    </row>
    <row r="283" spans="1:15" ht="15">
      <c r="A283" s="1"/>
      <c r="B283" s="61" t="str">
        <f>"/"&amp;LOOKUP(Stamdata!PP_Language,$I$1:$J$1,$I283:$J283)&amp;IF(OR(Stamdata!PP_Koncern="Ja",Stamdata!PP_Koncern="Yes"),LOOKUP(Stamdata!PP_Language,{"DA";"EN"},{" konsolideret";" consolidated"}),"")&amp;"{x}"</f>
        <v>/Oplysning om finansielle anlægsaktiver{x}</v>
      </c>
      <c r="C283" s="61" t="str">
        <f>"//"&amp;LOOKUP(Stamdata!PP_Language,$I$1:$J$1,$I283:$J283)&amp;IF(OR(Stamdata!PP_Koncern="Ja",Stamdata!PP_Koncern="Yes"),LOOKUP(Stamdata!PP_Language,{"DA";"EN"},{" konsolideret";" consolidated"}),"")&amp;"{y}"</f>
        <v>//Oplysning om finansielle anlægsaktiver{y}</v>
      </c>
      <c r="H283" s="54"/>
      <c r="I283" s="13" t="s">
        <v>3616</v>
      </c>
      <c r="J283" s="13" t="s">
        <v>3617</v>
      </c>
      <c r="K283" s="55"/>
      <c r="L283" s="55"/>
      <c r="M283" s="55"/>
      <c r="N283" s="55"/>
      <c r="O283" s="55"/>
    </row>
    <row r="284" spans="1:15" ht="15">
      <c r="A284" s="1"/>
      <c r="B284" s="61" t="str">
        <f>"/"&amp;LOOKUP(Stamdata!PP_Language,$I$1:$J$1,$I284:$J284)&amp;IF(OR(Stamdata!PP_Koncern="Ja",Stamdata!PP_Koncern="Yes"),LOOKUP(Stamdata!PP_Language,{"DA";"EN"},{" konsolideret";" consolidated"}),"")&amp;"{x}"</f>
        <v>/Oplysning om tilgodehavender{x}</v>
      </c>
      <c r="C284" s="61" t="str">
        <f>"//"&amp;LOOKUP(Stamdata!PP_Language,$I$1:$J$1,$I284:$J284)&amp;IF(OR(Stamdata!PP_Koncern="Ja",Stamdata!PP_Koncern="Yes"),LOOKUP(Stamdata!PP_Language,{"DA";"EN"},{" konsolideret";" consolidated"}),"")&amp;"{y}"</f>
        <v>//Oplysning om tilgodehavender{y}</v>
      </c>
      <c r="H284" s="54"/>
      <c r="I284" s="13" t="s">
        <v>3618</v>
      </c>
      <c r="J284" s="13" t="s">
        <v>3619</v>
      </c>
      <c r="K284" s="55"/>
      <c r="L284" s="55"/>
      <c r="M284" s="55"/>
      <c r="N284" s="55"/>
      <c r="O284" s="55"/>
    </row>
    <row r="285" spans="2:15" ht="15">
      <c r="B285" s="65" t="str">
        <f>"/"&amp;LOOKUP(Stamdata!PP_Language,$I$1:$J$1,$I285:$J285)&amp;IF(OR(Stamdata!PP_Koncern="Ja",Stamdata!PP_Koncern="Yes"),LOOKUP(Stamdata!PP_Language,{"DA";"EN"},{" konsolideret";" consolidated"}),"")&amp;"{x}"</f>
        <v>/Information om igangværende arbejde for fremmed regning{x}</v>
      </c>
      <c r="C285" s="65" t="str">
        <f>"//"&amp;LOOKUP(Stamdata!PP_Language,$I$1:$J$1,$I285:$J285)&amp;IF(OR(Stamdata!PP_Koncern="Ja",Stamdata!PP_Koncern="Yes"),LOOKUP(Stamdata!PP_Language,{"DA";"EN"},{" konsolideret";" consolidated"}),"")&amp;"{y}"</f>
        <v>//Information om igangværende arbejde for fremmed regning{y}</v>
      </c>
      <c r="H285" s="54"/>
      <c r="I285" s="13" t="s">
        <v>3620</v>
      </c>
      <c r="J285" s="13" t="s">
        <v>3621</v>
      </c>
      <c r="K285" s="59"/>
      <c r="L285" s="59"/>
      <c r="M285" s="59"/>
      <c r="N285" s="59"/>
      <c r="O285" s="59"/>
    </row>
    <row r="286" spans="2:15" ht="15">
      <c r="B286" s="65" t="str">
        <f>"/"&amp;LOOKUP(Stamdata!PP_Language,$I$1:$J$1,$I286:$J286)&amp;IF(OR(Stamdata!PP_Koncern="Ja",Stamdata!PP_Koncern="Yes"),LOOKUP(Stamdata!PP_Language,{"DA";"EN"},{" konsolideret";" consolidated"}),"")&amp;"{x}"</f>
        <v>/Information om andre tilgodehavender{x}</v>
      </c>
      <c r="C286" s="65" t="str">
        <f>"//"&amp;LOOKUP(Stamdata!PP_Language,$I$1:$J$1,$I286:$J286)&amp;IF(OR(Stamdata!PP_Koncern="Ja",Stamdata!PP_Koncern="Yes"),LOOKUP(Stamdata!PP_Language,{"DA";"EN"},{" konsolideret";" consolidated"}),"")&amp;"{y}"</f>
        <v>//Information om andre tilgodehavender{y}</v>
      </c>
      <c r="H286" s="54"/>
      <c r="I286" s="13" t="s">
        <v>3622</v>
      </c>
      <c r="J286" s="13" t="s">
        <v>3623</v>
      </c>
      <c r="K286" s="59"/>
      <c r="L286" s="59"/>
      <c r="M286" s="59"/>
      <c r="N286" s="59"/>
      <c r="O286" s="59"/>
    </row>
    <row r="287" spans="2:15" ht="15">
      <c r="B287" s="65" t="str">
        <f>"/"&amp;LOOKUP(Stamdata!PP_Language,$I$1:$J$1,$I287:$J287)&amp;IF(OR(Stamdata!PP_Koncern="Ja",Stamdata!PP_Koncern="Yes"),LOOKUP(Stamdata!PP_Language,{"DA";"EN"},{" konsolideret";" consolidated"}),"")&amp;"{x}"</f>
        <v>/Information om tilgodehavender hos ejere og medlemmer af ledelsen{x}</v>
      </c>
      <c r="C287" s="65" t="str">
        <f>"//"&amp;LOOKUP(Stamdata!PP_Language,$I$1:$J$1,$I287:$J287)&amp;IF(OR(Stamdata!PP_Koncern="Ja",Stamdata!PP_Koncern="Yes"),LOOKUP(Stamdata!PP_Language,{"DA";"EN"},{" konsolideret";" consolidated"}),"")&amp;"{y}"</f>
        <v>//Information om tilgodehavender hos ejere og medlemmer af ledelsen{y}</v>
      </c>
      <c r="H287" s="54"/>
      <c r="I287" s="13" t="s">
        <v>3624</v>
      </c>
      <c r="J287" s="13" t="s">
        <v>3625</v>
      </c>
      <c r="K287" s="59"/>
      <c r="L287" s="59"/>
      <c r="M287" s="59"/>
      <c r="N287" s="59"/>
      <c r="O287" s="59"/>
    </row>
    <row r="288" spans="1:15" s="32" customFormat="1" ht="15">
      <c r="A288" s="1"/>
      <c r="B288" s="61" t="str">
        <f>"/"&amp;LOOKUP(Stamdata!PP_Language,$I$1:$J$1,$I288:$J288)&amp;IF(OR(Stamdata!PP_Koncern="Ja",Stamdata!PP_Koncern="Yes"),LOOKUP(Stamdata!PP_Language,{"DA";"EN"},{" konsolideret";" consolidated"}),"")&amp;"{x}"</f>
        <v>/Forklaring af periodeafgrænsningsposter{x}</v>
      </c>
      <c r="C288" s="61" t="str">
        <f>"//"&amp;LOOKUP(Stamdata!PP_Language,$I$1:$J$1,$I288:$J288)&amp;IF(OR(Stamdata!PP_Koncern="Ja",Stamdata!PP_Koncern="Yes"),LOOKUP(Stamdata!PP_Language,{"DA";"EN"},{" konsolideret";" consolidated"}),"")&amp;"{y}"</f>
        <v>//Forklaring af periodeafgrænsningsposter{y}</v>
      </c>
      <c r="D288" s="53"/>
      <c r="E288" s="53"/>
      <c r="F288" s="53"/>
      <c r="G288" s="53"/>
      <c r="H288" s="54"/>
      <c r="I288" s="13" t="s">
        <v>3626</v>
      </c>
      <c r="J288" s="76" t="s">
        <v>3982</v>
      </c>
      <c r="K288" s="55"/>
      <c r="L288" s="55"/>
      <c r="M288" s="55"/>
      <c r="N288" s="55"/>
      <c r="O288" s="55"/>
    </row>
    <row r="289" spans="1:15" s="32" customFormat="1" ht="15">
      <c r="A289" s="1"/>
      <c r="B289" s="61" t="str">
        <f>"/"&amp;LOOKUP(Stamdata!PP_Language,$I$1:$J$1,$I289:$J289)&amp;IF(OR(Stamdata!PP_Koncern="Ja",Stamdata!PP_Koncern="Yes"),LOOKUP(Stamdata!PP_Language,{"DA";"EN"},{" konsolideret";" consolidated"}),"")&amp;"{x}"</f>
        <v>/Oplysning om værdipapirer og kapitalandele{x}</v>
      </c>
      <c r="C289" s="61" t="str">
        <f>"//"&amp;LOOKUP(Stamdata!PP_Language,$I$1:$J$1,$I289:$J289)&amp;IF(OR(Stamdata!PP_Koncern="Ja",Stamdata!PP_Koncern="Yes"),LOOKUP(Stamdata!PP_Language,{"DA";"EN"},{" konsolideret";" consolidated"}),"")&amp;"{y}"</f>
        <v>//Oplysning om værdipapirer og kapitalandele{y}</v>
      </c>
      <c r="D289" s="53"/>
      <c r="E289" s="53"/>
      <c r="F289" s="53"/>
      <c r="G289" s="53"/>
      <c r="H289" s="54"/>
      <c r="I289" s="13" t="s">
        <v>3628</v>
      </c>
      <c r="J289" s="13" t="s">
        <v>3983</v>
      </c>
      <c r="K289" s="55"/>
      <c r="L289" s="55"/>
      <c r="M289" s="55"/>
      <c r="N289" s="55"/>
      <c r="O289" s="55"/>
    </row>
    <row r="290" spans="1:15" ht="15">
      <c r="A290" s="1"/>
      <c r="B290" s="61" t="str">
        <f>"/"&amp;LOOKUP(Stamdata!PP_Language,$I$1:$J$1,$I290:$J290)&amp;IF(OR(Stamdata!PP_Koncern="Ja",Stamdata!PP_Koncern="Yes"),LOOKUP(Stamdata!PP_Language,{"DA";"EN"},{" konsolideret";" consolidated"}),"")&amp;"{x}"</f>
        <v>/Oplysning om varebeholdninger{x}</v>
      </c>
      <c r="C290" s="61" t="str">
        <f>"//"&amp;LOOKUP(Stamdata!PP_Language,$I$1:$J$1,$I290:$J290)&amp;IF(OR(Stamdata!PP_Koncern="Ja",Stamdata!PP_Koncern="Yes"),LOOKUP(Stamdata!PP_Language,{"DA";"EN"},{" konsolideret";" consolidated"}),"")&amp;"{y}"</f>
        <v>//Oplysning om varebeholdninger{y}</v>
      </c>
      <c r="H290" s="54"/>
      <c r="I290" s="13" t="s">
        <v>3629</v>
      </c>
      <c r="J290" s="13" t="s">
        <v>3627</v>
      </c>
      <c r="K290" s="55"/>
      <c r="L290" s="55"/>
      <c r="M290" s="55"/>
      <c r="N290" s="55"/>
      <c r="O290" s="55"/>
    </row>
    <row r="291" spans="1:15" ht="15">
      <c r="A291" s="1"/>
      <c r="B291" s="61" t="str">
        <f>"/"&amp;LOOKUP(Stamdata!PP_Language,$I$1:$J$1,$I291:$J291)&amp;IF(OR(Stamdata!PP_Koncern="Ja",Stamdata!PP_Koncern="Yes"),LOOKUP(Stamdata!PP_Language,{"DA";"EN"},{" konsolideret";" consolidated"}),"")&amp;"{x}"</f>
        <v>/Oplysning om likvider{x}</v>
      </c>
      <c r="C291" s="61" t="str">
        <f>"//"&amp;LOOKUP(Stamdata!PP_Language,$I$1:$J$1,$I291:$J291)&amp;IF(OR(Stamdata!PP_Koncern="Ja",Stamdata!PP_Koncern="Yes"),LOOKUP(Stamdata!PP_Language,{"DA";"EN"},{" konsolideret";" consolidated"}),"")&amp;"{y}"</f>
        <v>//Oplysning om likvider{y}</v>
      </c>
      <c r="H291" s="54"/>
      <c r="I291" s="13" t="s">
        <v>3630</v>
      </c>
      <c r="J291" s="13" t="s">
        <v>3631</v>
      </c>
      <c r="K291" s="55"/>
      <c r="L291" s="55"/>
      <c r="M291" s="55"/>
      <c r="N291" s="55"/>
      <c r="O291" s="55"/>
    </row>
    <row r="292" spans="1:8" ht="15">
      <c r="A292" s="1" t="s">
        <v>3147</v>
      </c>
      <c r="H292" s="54"/>
    </row>
    <row r="293" spans="1:10" ht="15">
      <c r="A293" s="1"/>
      <c r="B293" s="53" t="str">
        <f>"/"&amp;LOOKUP(Stamdata!PP_Language,$I$1:$J$1,$I293:$J293)&amp;IF(OR(Stamdata!PP_Koncern="Ja",Stamdata!PP_Koncern="Yes"),LOOKUP(Stamdata!PP_Language,{"DA";"EN"},{" konsolideret";" consolidated"}),"")&amp;"{x}"</f>
        <v>/Oplysning om egenkapital{x}</v>
      </c>
      <c r="C293" s="53" t="str">
        <f>"//"&amp;LOOKUP(Stamdata!PP_Language,$I$1:$J$1,$I293:$J293)&amp;IF(OR(Stamdata!PP_Koncern="Ja",Stamdata!PP_Koncern="Yes"),LOOKUP(Stamdata!PP_Language,{"DA";"EN"},{" konsolideret";" consolidated"}),"")&amp;"{y}"</f>
        <v>//Oplysning om egenkapital{y}</v>
      </c>
      <c r="H293" s="54"/>
      <c r="I293" s="13" t="s">
        <v>3632</v>
      </c>
      <c r="J293" s="13" t="s">
        <v>3633</v>
      </c>
    </row>
    <row r="294" spans="1:15" ht="15">
      <c r="A294" s="1"/>
      <c r="B294" s="61" t="str">
        <f>"/"&amp;LOOKUP(Stamdata!PP_Language,$I$1:$J$1,$I294:$J294)&amp;IF(OR(Stamdata!PP_Koncern="Ja",Stamdata!PP_Koncern="Yes"),LOOKUP(Stamdata!PP_Language,{"DA";"EN"},{" konsolideret";" consolidated"}),"")&amp;"{x}"</f>
        <v>/Oplysning om registreret kapital mv.{x}</v>
      </c>
      <c r="C294" s="61" t="str">
        <f>"//"&amp;LOOKUP(Stamdata!PP_Language,$I$1:$J$1,$I294:$J294)&amp;IF(OR(Stamdata!PP_Koncern="Ja",Stamdata!PP_Koncern="Yes"),LOOKUP(Stamdata!PP_Language,{"DA";"EN"},{" konsolideret";" consolidated"}),"")&amp;"{y}"</f>
        <v>//Oplysning om registreret kapital mv.{y}</v>
      </c>
      <c r="H294" s="54"/>
      <c r="I294" s="13" t="s">
        <v>3634</v>
      </c>
      <c r="J294" s="13" t="s">
        <v>3635</v>
      </c>
      <c r="K294" s="55"/>
      <c r="L294" s="55"/>
      <c r="M294" s="55"/>
      <c r="N294" s="55"/>
      <c r="O294" s="55"/>
    </row>
    <row r="295" spans="1:8" ht="15">
      <c r="A295" s="1" t="s">
        <v>3146</v>
      </c>
      <c r="H295" s="54"/>
    </row>
    <row r="296" spans="1:10" ht="15">
      <c r="A296" s="1"/>
      <c r="B296" s="53" t="str">
        <f>"/"&amp;LOOKUP(Stamdata!PP_Language,$I$1:$J$1,$I296:$J296)&amp;IF(OR(Stamdata!PP_Koncern="Ja",Stamdata!PP_Koncern="Yes"),LOOKUP(Stamdata!PP_Language,{"DA";"EN"},{" konsolideret";" consolidated"}),"")&amp;"{x}"</f>
        <v>/Oplysning om hensatte forpligtelser{x}</v>
      </c>
      <c r="C296" s="53" t="str">
        <f>"//"&amp;LOOKUP(Stamdata!PP_Language,$I$1:$J$1,$I296:$J296)&amp;IF(OR(Stamdata!PP_Koncern="Ja",Stamdata!PP_Koncern="Yes"),LOOKUP(Stamdata!PP_Language,{"DA";"EN"},{" konsolideret";" consolidated"}),"")&amp;"{y}"</f>
        <v>//Oplysning om hensatte forpligtelser{y}</v>
      </c>
      <c r="H296" s="54"/>
      <c r="I296" s="13" t="s">
        <v>3636</v>
      </c>
      <c r="J296" s="13" t="s">
        <v>3637</v>
      </c>
    </row>
    <row r="297" spans="1:15" ht="15">
      <c r="A297" s="1"/>
      <c r="B297" s="61" t="str">
        <f>"/"&amp;LOOKUP(Stamdata!PP_Language,$I$1:$J$1,$I297:$J297)&amp;IF(OR(Stamdata!PP_Koncern="Ja",Stamdata!PP_Koncern="Yes"),LOOKUP(Stamdata!PP_Language,{"DA";"EN"},{" konsolideret";" consolidated"}),"")&amp;"{x}"</f>
        <v>/Oplysning om hensættelser til udskudt skat{x}</v>
      </c>
      <c r="C297" s="61" t="str">
        <f>"//"&amp;LOOKUP(Stamdata!PP_Language,$I$1:$J$1,$I297:$J297)&amp;IF(OR(Stamdata!PP_Koncern="Ja",Stamdata!PP_Koncern="Yes"),LOOKUP(Stamdata!PP_Language,{"DA";"EN"},{" konsolideret";" consolidated"}),"")&amp;"{y}"</f>
        <v>//Oplysning om hensættelser til udskudt skat{y}</v>
      </c>
      <c r="H297" s="54"/>
      <c r="I297" s="13" t="s">
        <v>3638</v>
      </c>
      <c r="J297" s="13" t="s">
        <v>3639</v>
      </c>
      <c r="K297" s="55"/>
      <c r="L297" s="55"/>
      <c r="M297" s="55"/>
      <c r="N297" s="55"/>
      <c r="O297" s="55"/>
    </row>
    <row r="298" spans="1:15" ht="15">
      <c r="A298" s="1"/>
      <c r="B298" s="61" t="str">
        <f>"/"&amp;LOOKUP(Stamdata!PP_Language,$I$1:$J$1,$I298:$J298)&amp;IF(OR(Stamdata!PP_Koncern="Ja",Stamdata!PP_Koncern="Yes"),LOOKUP(Stamdata!PP_Language,{"DA";"EN"},{" konsolideret";" consolidated"}),"")&amp;"{x}"</f>
        <v>/Oplysning om andre hensatte forpligtelser{x}</v>
      </c>
      <c r="C298" s="61" t="str">
        <f>"//"&amp;LOOKUP(Stamdata!PP_Language,$I$1:$J$1,$I298:$J298)&amp;IF(OR(Stamdata!PP_Koncern="Ja",Stamdata!PP_Koncern="Yes"),LOOKUP(Stamdata!PP_Language,{"DA";"EN"},{" konsolideret";" consolidated"}),"")&amp;"{y}"</f>
        <v>//Oplysning om andre hensatte forpligtelser{y}</v>
      </c>
      <c r="H298" s="54"/>
      <c r="I298" s="13" t="s">
        <v>3640</v>
      </c>
      <c r="J298" s="13" t="s">
        <v>3641</v>
      </c>
      <c r="K298" s="55"/>
      <c r="L298" s="55"/>
      <c r="M298" s="55"/>
      <c r="N298" s="55"/>
      <c r="O298" s="55"/>
    </row>
    <row r="299" spans="1:8" ht="15">
      <c r="A299" s="1" t="s">
        <v>3145</v>
      </c>
      <c r="H299" s="54"/>
    </row>
    <row r="300" spans="1:10" ht="15">
      <c r="A300" s="1"/>
      <c r="B300" s="53" t="str">
        <f>"/"&amp;LOOKUP(Stamdata!PP_Language,$I$1:$J$1,$I300:$J300)&amp;IF(OR(Stamdata!PP_Koncern="Ja",Stamdata!PP_Koncern="Yes"),LOOKUP(Stamdata!PP_Language,{"DA";"EN"},{" konsolideret";" consolidated"}),"")&amp;"{x}"</f>
        <v>/Oplysning om gældsforpligtelser udover hensatte forpligtelser{x}</v>
      </c>
      <c r="C300" s="53" t="str">
        <f>"//"&amp;LOOKUP(Stamdata!PP_Language,$I$1:$J$1,$I300:$J300)&amp;IF(OR(Stamdata!PP_Koncern="Ja",Stamdata!PP_Koncern="Yes"),LOOKUP(Stamdata!PP_Language,{"DA";"EN"},{" konsolideret";" consolidated"}),"")&amp;"{y}"</f>
        <v>//Oplysning om gældsforpligtelser udover hensatte forpligtelser{y}</v>
      </c>
      <c r="H300" s="54"/>
      <c r="I300" s="13" t="s">
        <v>3642</v>
      </c>
      <c r="J300" s="13" t="s">
        <v>3643</v>
      </c>
    </row>
    <row r="301" spans="1:15" ht="15">
      <c r="A301" s="1"/>
      <c r="B301" s="61" t="str">
        <f>"/"&amp;LOOKUP(Stamdata!PP_Language,$I$1:$J$1,$I301:$J301)&amp;IF(OR(Stamdata!PP_Koncern="Ja",Stamdata!PP_Koncern="Yes"),LOOKUP(Stamdata!PP_Language,{"DA";"EN"},{" konsolideret";" consolidated"}),"")&amp;"{x}"</f>
        <v>/Oplysning om langfristede gældsforpligtelser{x}</v>
      </c>
      <c r="C301" s="61" t="str">
        <f>"//"&amp;LOOKUP(Stamdata!PP_Language,$I$1:$J$1,$I301:$J301)&amp;IF(OR(Stamdata!PP_Koncern="Ja",Stamdata!PP_Koncern="Yes"),LOOKUP(Stamdata!PP_Language,{"DA";"EN"},{" konsolideret";" consolidated"}),"")&amp;"{y}"</f>
        <v>//Oplysning om langfristede gældsforpligtelser{y}</v>
      </c>
      <c r="H301" s="54"/>
      <c r="I301" s="13" t="s">
        <v>3644</v>
      </c>
      <c r="J301" s="13" t="s">
        <v>3645</v>
      </c>
      <c r="K301" s="55"/>
      <c r="L301" s="55"/>
      <c r="M301" s="55"/>
      <c r="N301" s="55"/>
      <c r="O301" s="55"/>
    </row>
    <row r="302" spans="1:15" ht="15">
      <c r="A302" s="1"/>
      <c r="B302" s="61" t="str">
        <f>"/"&amp;LOOKUP(Stamdata!PP_Language,$I$1:$J$1,$I302:$J302)&amp;IF(OR(Stamdata!PP_Koncern="Ja",Stamdata!PP_Koncern="Yes"),LOOKUP(Stamdata!PP_Language,{"DA";"EN"},{" konsolideret";" consolidated"}),"")&amp;"{x}"</f>
        <v>/Oplysning om kortfristede gældsforpligtelser{x}</v>
      </c>
      <c r="C302" s="61" t="str">
        <f>"//"&amp;LOOKUP(Stamdata!PP_Language,$I$1:$J$1,$I302:$J302)&amp;IF(OR(Stamdata!PP_Koncern="Ja",Stamdata!PP_Koncern="Yes"),LOOKUP(Stamdata!PP_Language,{"DA";"EN"},{" konsolideret";" consolidated"}),"")&amp;"{y}"</f>
        <v>//Oplysning om kortfristede gældsforpligtelser{y}</v>
      </c>
      <c r="H302" s="54"/>
      <c r="I302" s="13" t="s">
        <v>3646</v>
      </c>
      <c r="J302" s="13" t="s">
        <v>3647</v>
      </c>
      <c r="K302" s="55"/>
      <c r="L302" s="55"/>
      <c r="M302" s="55"/>
      <c r="N302" s="55"/>
      <c r="O302" s="55"/>
    </row>
    <row r="303" spans="1:15" ht="15">
      <c r="A303" s="1"/>
      <c r="B303" s="61" t="str">
        <f>"/"&amp;LOOKUP(Stamdata!PP_Language,$I$1:$J$1,$I303:$J303)&amp;IF(OR(Stamdata!PP_Koncern="Ja",Stamdata!PP_Koncern="Yes"),LOOKUP(Stamdata!PP_Language,{"DA";"EN"},{" konsolideret";" consolidated"}),"")&amp;"{x}"</f>
        <v>/Oplysning om anden gæld{x}</v>
      </c>
      <c r="C303" s="61" t="str">
        <f>"//"&amp;LOOKUP(Stamdata!PP_Language,$I$1:$J$1,$I303:$J303)&amp;IF(OR(Stamdata!PP_Koncern="Ja",Stamdata!PP_Koncern="Yes"),LOOKUP(Stamdata!PP_Language,{"DA";"EN"},{" konsolideret";" consolidated"}),"")&amp;"{y}"</f>
        <v>//Oplysning om anden gæld{y}</v>
      </c>
      <c r="H303" s="54"/>
      <c r="I303" s="13" t="s">
        <v>3648</v>
      </c>
      <c r="J303" s="13" t="s">
        <v>3649</v>
      </c>
      <c r="K303" s="55"/>
      <c r="L303" s="55"/>
      <c r="M303" s="55"/>
      <c r="N303" s="55"/>
      <c r="O303" s="55"/>
    </row>
    <row r="304" spans="1:15" ht="15">
      <c r="A304" s="1"/>
      <c r="B304" s="61" t="str">
        <f>"/"&amp;LOOKUP(Stamdata!PP_Language,$I$1:$J$1,$I304:$J304)&amp;IF(OR(Stamdata!PP_Koncern="Ja",Stamdata!PP_Koncern="Yes"),LOOKUP(Stamdata!PP_Language,{"DA";"EN"},{" konsolideret";" consolidated"}),"")&amp;"{x}"</f>
        <v>/Oplysning om periodeafgrænsningsposter{x}</v>
      </c>
      <c r="C304" s="61" t="str">
        <f>"//"&amp;LOOKUP(Stamdata!PP_Language,$I$1:$J$1,$I304:$J304)&amp;IF(OR(Stamdata!PP_Koncern="Ja",Stamdata!PP_Koncern="Yes"),LOOKUP(Stamdata!PP_Language,{"DA";"EN"},{" konsolideret";" consolidated"}),"")&amp;"{y}"</f>
        <v>//Oplysning om periodeafgrænsningsposter{y}</v>
      </c>
      <c r="H304" s="54"/>
      <c r="I304" s="13" t="s">
        <v>3650</v>
      </c>
      <c r="J304" s="13" t="s">
        <v>3651</v>
      </c>
      <c r="K304" s="55"/>
      <c r="L304" s="55"/>
      <c r="M304" s="55"/>
      <c r="N304" s="55"/>
      <c r="O304" s="55"/>
    </row>
    <row r="305" spans="1:8" ht="15">
      <c r="A305" s="1" t="s">
        <v>3144</v>
      </c>
      <c r="H305" s="54"/>
    </row>
    <row r="306" spans="1:10" ht="15">
      <c r="A306" s="1"/>
      <c r="B306" s="53" t="str">
        <f>"/"&amp;LOOKUP(Stamdata!PP_Language,$I$1:$J$1,$I306:$J306)&amp;IF(OR(Stamdata!PP_Koncern="Ja",Stamdata!PP_Koncern="Yes"),LOOKUP(Stamdata!PP_Language,{"DA";"EN"},{" konsolideret";" consolidated"}),"")&amp;"{x}"</f>
        <v>/Oplysning om nærtstående parter{x}</v>
      </c>
      <c r="C306" s="53" t="str">
        <f>"//"&amp;LOOKUP(Stamdata!PP_Language,$I$1:$J$1,$I306:$J306)&amp;IF(OR(Stamdata!PP_Koncern="Ja",Stamdata!PP_Koncern="Yes"),LOOKUP(Stamdata!PP_Language,{"DA";"EN"},{" konsolideret";" consolidated"}),"")&amp;"{y}"</f>
        <v>//Oplysning om nærtstående parter{y}</v>
      </c>
      <c r="H306" s="54"/>
      <c r="I306" s="13" t="s">
        <v>3652</v>
      </c>
      <c r="J306" s="13" t="s">
        <v>3653</v>
      </c>
    </row>
    <row r="307" spans="1:15" ht="15">
      <c r="A307" s="1"/>
      <c r="B307" s="61" t="str">
        <f>"/"&amp;LOOKUP(Stamdata!PP_Language,$I$1:$J$1,$I307:$J307)&amp;IF(OR(Stamdata!PP_Koncern="Ja",Stamdata!PP_Koncern="Yes"),LOOKUP(Stamdata!PP_Language,{"DA";"EN"},{" konsolideret";" consolidated"}),"")&amp;"{x}"</f>
        <v>/Information om koncernregnskab{x}</v>
      </c>
      <c r="C307" s="61" t="str">
        <f>"//"&amp;LOOKUP(Stamdata!PP_Language,$I$1:$J$1,$I307:$J307)&amp;IF(OR(Stamdata!PP_Koncern="Ja",Stamdata!PP_Koncern="Yes"),LOOKUP(Stamdata!PP_Language,{"DA";"EN"},{" konsolideret";" consolidated"}),"")&amp;"{y}"</f>
        <v>//Information om koncernregnskab{y}</v>
      </c>
      <c r="H307" s="54"/>
      <c r="I307" s="13" t="s">
        <v>3654</v>
      </c>
      <c r="J307" s="13" t="s">
        <v>3655</v>
      </c>
      <c r="K307" s="55"/>
      <c r="L307" s="55"/>
      <c r="M307" s="55"/>
      <c r="N307" s="55"/>
      <c r="O307" s="55"/>
    </row>
    <row r="308" spans="1:10" ht="15">
      <c r="A308" s="1"/>
      <c r="B308" s="53" t="str">
        <f>"/"&amp;LOOKUP(Stamdata!PP_Language,$I$1:$J$1,$I308:$J308)&amp;IF(OR(Stamdata!PP_Koncern="Ja",Stamdata!PP_Koncern="Yes"),LOOKUP(Stamdata!PP_Language,{"DA";"EN"},{" konsolideret";" consolidated"}),"")&amp;"{x}"</f>
        <v>/Oplysning om ejerskab{x}</v>
      </c>
      <c r="C308" s="53" t="str">
        <f>"//"&amp;LOOKUP(Stamdata!PP_Language,$I$1:$J$1,$I308:$J308)&amp;IF(OR(Stamdata!PP_Koncern="Ja",Stamdata!PP_Koncern="Yes"),LOOKUP(Stamdata!PP_Language,{"DA";"EN"},{" konsolideret";" consolidated"}),"")&amp;"{y}"</f>
        <v>//Oplysning om ejerskab{y}</v>
      </c>
      <c r="H308" s="54"/>
      <c r="I308" s="13" t="s">
        <v>3656</v>
      </c>
      <c r="J308" s="13" t="s">
        <v>3657</v>
      </c>
    </row>
    <row r="309" spans="1:8" ht="15">
      <c r="A309" s="1" t="s">
        <v>3143</v>
      </c>
      <c r="H309" s="54"/>
    </row>
    <row r="310" spans="1:10" ht="15">
      <c r="A310" s="1"/>
      <c r="B310" s="53" t="str">
        <f>"/"&amp;LOOKUP(Stamdata!PP_Language,$I$1:$J$1,$I310:$J310)&amp;IF(OR(Stamdata!PP_Koncern="Ja",Stamdata!PP_Koncern="Yes"),LOOKUP(Stamdata!PP_Language,{"DA";"EN"},{" konsolideret";" consolidated"}),"")&amp;"{x}"</f>
        <v>/Oplysning om usikkerhed om going concern{x}</v>
      </c>
      <c r="C310" s="53" t="str">
        <f>"//"&amp;LOOKUP(Stamdata!PP_Language,$I$1:$J$1,$I310:$J310)&amp;IF(OR(Stamdata!PP_Koncern="Ja",Stamdata!PP_Koncern="Yes"),LOOKUP(Stamdata!PP_Language,{"DA";"EN"},{" konsolideret";" consolidated"}),"")&amp;"{y}"</f>
        <v>//Oplysning om usikkerhed om going concern{y}</v>
      </c>
      <c r="H310" s="54"/>
      <c r="I310" s="13" t="s">
        <v>3658</v>
      </c>
      <c r="J310" s="13" t="s">
        <v>3659</v>
      </c>
    </row>
    <row r="311" spans="1:15" s="72" customFormat="1" ht="15">
      <c r="A311" s="1"/>
      <c r="B311" s="53" t="str">
        <f>"/"&amp;LOOKUP(Stamdata!PP_Language,$I$1:$J$1,$I311:$J311)&amp;IF(OR(Stamdata!PP_Koncern="Ja",Stamdata!PP_Koncern="Yes"),LOOKUP(Stamdata!PP_Language,{"DA";"EN"},{" konsolideret";" consolidated"}),"")&amp;"{x}"</f>
        <v>/Oplysning om betydningsfulde hændelser, indtruffet efter regnskabsåret afslutning{x}</v>
      </c>
      <c r="C311" s="53" t="str">
        <f>"//"&amp;LOOKUP(Stamdata!PP_Language,$I$1:$J$1,$I311:$J311)&amp;IF(OR(Stamdata!PP_Koncern="Ja",Stamdata!PP_Koncern="Yes"),LOOKUP(Stamdata!PP_Language,{"DA";"EN"},{" konsolideret";" consolidated"}),"")&amp;"{y}"</f>
        <v>//Oplysning om betydningsfulde hændelser, indtruffet efter regnskabsåret afslutning{y}</v>
      </c>
      <c r="D311" s="53"/>
      <c r="E311" s="53"/>
      <c r="F311" s="53"/>
      <c r="G311" s="53"/>
      <c r="H311" s="54"/>
      <c r="I311" s="13" t="s">
        <v>3804</v>
      </c>
      <c r="J311" s="13" t="s">
        <v>3805</v>
      </c>
      <c r="K311" s="13"/>
      <c r="L311" s="13"/>
      <c r="M311" s="13"/>
      <c r="N311" s="13"/>
      <c r="O311" s="13"/>
    </row>
    <row r="312" spans="1:10" ht="15">
      <c r="A312" s="1"/>
      <c r="B312" s="53" t="str">
        <f>"/"&amp;LOOKUP(Stamdata!PP_Language,$I$1:$J$1,$I312:$J312)&amp;IF(OR(Stamdata!PP_Koncern="Ja",Stamdata!PP_Koncern="Yes"),LOOKUP(Stamdata!PP_Language,{"DA";"EN"},{" konsolideret";" consolidated"}),"")&amp;"{x}"</f>
        <v>/Oplysning om eventualaktiver{x}</v>
      </c>
      <c r="C312" s="53" t="str">
        <f>"//"&amp;LOOKUP(Stamdata!PP_Language,$I$1:$J$1,$I312:$J312)&amp;IF(OR(Stamdata!PP_Koncern="Ja",Stamdata!PP_Koncern="Yes"),LOOKUP(Stamdata!PP_Language,{"DA";"EN"},{" konsolideret";" consolidated"}),"")&amp;"{y}"</f>
        <v>//Oplysning om eventualaktiver{y}</v>
      </c>
      <c r="H312" s="54"/>
      <c r="I312" s="13" t="s">
        <v>3660</v>
      </c>
      <c r="J312" s="13" t="s">
        <v>3661</v>
      </c>
    </row>
    <row r="313" spans="1:10" ht="15">
      <c r="A313" s="1"/>
      <c r="B313" s="53" t="str">
        <f>"/"&amp;LOOKUP(Stamdata!PP_Language,$I$1:$J$1,$I313:$J313)&amp;IF(OR(Stamdata!PP_Koncern="Ja",Stamdata!PP_Koncern="Yes"),LOOKUP(Stamdata!PP_Language,{"DA";"EN"},{" konsolideret";" consolidated"}),"")&amp;"{x}"</f>
        <v>/Oplysning om eventualforpligtelser{x}</v>
      </c>
      <c r="C313" s="53" t="str">
        <f>"//"&amp;LOOKUP(Stamdata!PP_Language,$I$1:$J$1,$I313:$J313)&amp;IF(OR(Stamdata!PP_Koncern="Ja",Stamdata!PP_Koncern="Yes"),LOOKUP(Stamdata!PP_Language,{"DA";"EN"},{" konsolideret";" consolidated"}),"")&amp;"{y}"</f>
        <v>//Oplysning om eventualforpligtelser{y}</v>
      </c>
      <c r="H313" s="54"/>
      <c r="I313" s="13" t="s">
        <v>3662</v>
      </c>
      <c r="J313" s="13" t="s">
        <v>3663</v>
      </c>
    </row>
    <row r="314" spans="1:10" ht="15">
      <c r="A314" s="1"/>
      <c r="B314" s="53" t="str">
        <f>"/"&amp;LOOKUP(Stamdata!PP_Language,$I$1:$J$1,$I314:$J314)&amp;IF(OR(Stamdata!PP_Koncern="Ja",Stamdata!PP_Koncern="Yes"),LOOKUP(Stamdata!PP_Language,{"DA";"EN"},{" konsolideret";" consolidated"}),"")&amp;"{x}"</f>
        <v>/Oplysning om pantsætninger og sikkerhedsstillelser{x}</v>
      </c>
      <c r="C314" s="53" t="str">
        <f>"//"&amp;LOOKUP(Stamdata!PP_Language,$I$1:$J$1,$I314:$J314)&amp;IF(OR(Stamdata!PP_Koncern="Ja",Stamdata!PP_Koncern="Yes"),LOOKUP(Stamdata!PP_Language,{"DA";"EN"},{" konsolideret";" consolidated"}),"")&amp;"{y}"</f>
        <v>//Oplysning om pantsætninger og sikkerhedsstillelser{y}</v>
      </c>
      <c r="H314" s="54"/>
      <c r="I314" s="13" t="s">
        <v>3664</v>
      </c>
      <c r="J314" s="13" t="s">
        <v>3665</v>
      </c>
    </row>
    <row r="315" spans="1:10" ht="15">
      <c r="A315" s="1"/>
      <c r="B315" s="53" t="str">
        <f>"/"&amp;LOOKUP(Stamdata!PP_Language,$I$1:$J$1,$I315:$J315)&amp;IF(OR(Stamdata!PP_Koncern="Ja",Stamdata!PP_Koncern="Yes"),LOOKUP(Stamdata!PP_Language,{"DA";"EN"},{" konsolideret";" consolidated"}),"")&amp;"{x}"</f>
        <v>/Oplysning om hovedaktivitet samt regnskabsmæssige og økonomiske forhold{x}</v>
      </c>
      <c r="C315" s="53" t="str">
        <f>"//"&amp;LOOKUP(Stamdata!PP_Language,$I$1:$J$1,$I315:$J315)&amp;IF(OR(Stamdata!PP_Koncern="Ja",Stamdata!PP_Koncern="Yes"),LOOKUP(Stamdata!PP_Language,{"DA";"EN"},{" konsolideret";" consolidated"}),"")&amp;"{y}"</f>
        <v>//Oplysning om hovedaktivitet samt regnskabsmæssige og økonomiske forhold{y}</v>
      </c>
      <c r="H315" s="54"/>
      <c r="I315" s="13" t="s">
        <v>3666</v>
      </c>
      <c r="J315" s="13" t="s">
        <v>3667</v>
      </c>
    </row>
    <row r="316" spans="2:10" ht="15">
      <c r="B316" s="53" t="str">
        <f>"/"&amp;LOOKUP(Stamdata!PP_Language,$I$1:$J$1,$I316:$J316)&amp;IF(OR(Stamdata!PP_Koncern="Ja",Stamdata!PP_Koncern="Yes"),LOOKUP(Stamdata!PP_Language,{"DA";"EN"},{" konsolideret";" consolidated"}),"")&amp;"{x}"</f>
        <v>/Oplysning om forpligtelser i henhold til leje- eller leasingkontrakter, der ikke er indregnet i balancen{x}</v>
      </c>
      <c r="C316" s="53" t="str">
        <f>"//"&amp;LOOKUP(Stamdata!PP_Language,$I$1:$J$1,$I316:$J316)&amp;IF(OR(Stamdata!PP_Koncern="Ja",Stamdata!PP_Koncern="Yes"),LOOKUP(Stamdata!PP_Language,{"DA";"EN"},{" konsolideret";" consolidated"}),"")&amp;"{y}"</f>
        <v>//Oplysning om forpligtelser i henhold til leje- eller leasingkontrakter, der ikke er indregnet i balancen{y}</v>
      </c>
      <c r="H316" s="54"/>
      <c r="I316" s="13" t="s">
        <v>3668</v>
      </c>
      <c r="J316" s="13" t="s">
        <v>3669</v>
      </c>
    </row>
    <row r="317" spans="1:10" ht="15">
      <c r="A317" s="1"/>
      <c r="B317" s="53" t="str">
        <f>"/"&amp;LOOKUP(Stamdata!PP_Language,$I$1:$J$1,$I317:$J317)&amp;IF(OR(Stamdata!PP_Koncern="Ja",Stamdata!PP_Koncern="Yes"),LOOKUP(Stamdata!PP_Language,{"DA";"EN"},{" konsolideret";" consolidated"}),"")&amp;"{x}"</f>
        <v>/Oplysning om usikkerhed ved indregning og måling{x}</v>
      </c>
      <c r="C317" s="53" t="str">
        <f>"//"&amp;LOOKUP(Stamdata!PP_Language,$I$1:$J$1,$I317:$J317)&amp;IF(OR(Stamdata!PP_Koncern="Ja",Stamdata!PP_Koncern="Yes"),LOOKUP(Stamdata!PP_Language,{"DA";"EN"},{" konsolideret";" consolidated"}),"")&amp;"{y}"</f>
        <v>//Oplysning om usikkerhed ved indregning og måling{y}</v>
      </c>
      <c r="H317" s="54"/>
      <c r="I317" s="13" t="s">
        <v>3670</v>
      </c>
      <c r="J317" s="13" t="s">
        <v>3671</v>
      </c>
    </row>
    <row r="318" spans="1:10" ht="15">
      <c r="A318" s="1"/>
      <c r="B318" s="53" t="str">
        <f>"/"&amp;LOOKUP(Stamdata!PP_Language,$I$1:$J$1,$I318:$J318)&amp;IF(OR(Stamdata!PP_Koncern="Ja",Stamdata!PP_Koncern="Yes"),LOOKUP(Stamdata!PP_Language,{"DA";"EN"},{" konsolideret";" consolidated"}),"")&amp;"{x}"</f>
        <v>/Oplysning om usædvanlige forhold{x}</v>
      </c>
      <c r="C318" s="53" t="str">
        <f>"//"&amp;LOOKUP(Stamdata!PP_Language,$I$1:$J$1,$I318:$J318)&amp;IF(OR(Stamdata!PP_Koncern="Ja",Stamdata!PP_Koncern="Yes"),LOOKUP(Stamdata!PP_Language,{"DA";"EN"},{" konsolideret";" consolidated"}),"")&amp;"{y}"</f>
        <v>//Oplysning om usædvanlige forhold{y}</v>
      </c>
      <c r="H318" s="54"/>
      <c r="I318" s="13" t="s">
        <v>3672</v>
      </c>
      <c r="J318" s="13" t="s">
        <v>3673</v>
      </c>
    </row>
    <row r="319" spans="1:15" s="75" customFormat="1" ht="15">
      <c r="A319" s="1"/>
      <c r="B319" s="53" t="str">
        <f>"/"&amp;LOOKUP(Stamdata!PP_Language,$I$1:$J$1,$I319:$J319)&amp;IF(OR(Stamdata!PP_Koncern="Ja",Stamdata!PP_Koncern="Yes"),LOOKUP(Stamdata!PP_Language,{"DA";"EN"},{" konsolideret";" consolidated"}),"")&amp;"{x}"</f>
        <v>/Oplysning om anvendelse af undtagelsesmuligheder for mikrovirksomheder{x}</v>
      </c>
      <c r="C319" s="53" t="str">
        <f>"//"&amp;LOOKUP(Stamdata!PP_Language,$I$1:$J$1,$I319:$J319)&amp;IF(OR(Stamdata!PP_Koncern="Ja",Stamdata!PP_Koncern="Yes"),LOOKUP(Stamdata!PP_Language,{"DA";"EN"},{" konsolideret";" consolidated"}),"")&amp;"{y}"</f>
        <v>//Oplysning om anvendelse af undtagelsesmuligheder for mikrovirksomheder{y}</v>
      </c>
      <c r="D319" s="53"/>
      <c r="E319" s="53"/>
      <c r="F319" s="53"/>
      <c r="G319" s="53"/>
      <c r="H319" s="54"/>
      <c r="I319" s="13" t="s">
        <v>3815</v>
      </c>
      <c r="J319" s="13" t="s">
        <v>3816</v>
      </c>
      <c r="K319" s="13"/>
      <c r="L319" s="13"/>
      <c r="M319" s="13"/>
      <c r="N319" s="13"/>
      <c r="O319" s="13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AA213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 outlineLevelRow="1" outlineLevelCol="1"/>
  <cols>
    <col min="1" max="1" width="12.28125" style="86" customWidth="1"/>
    <col min="2" max="2" width="0.85546875" style="86" customWidth="1"/>
    <col min="3" max="3" width="12.28125" style="86" customWidth="1"/>
    <col min="4" max="4" width="0.85546875" style="85" customWidth="1"/>
    <col min="5" max="5" width="12.28125" style="85" customWidth="1"/>
    <col min="6" max="6" width="0.85546875" style="85" customWidth="1"/>
    <col min="7" max="7" width="12.28125" style="85" customWidth="1"/>
    <col min="8" max="8" width="0.85546875" style="85" customWidth="1"/>
    <col min="9" max="9" width="12.28125" style="85" customWidth="1"/>
    <col min="10" max="10" width="0.85546875" style="85" customWidth="1"/>
    <col min="11" max="11" width="12.28125" style="85" customWidth="1"/>
    <col min="12" max="12" width="0.85546875" style="86" customWidth="1"/>
    <col min="13" max="13" width="12.28125" style="86" customWidth="1"/>
    <col min="14" max="14" width="30.7109375" style="91" bestFit="1" customWidth="1"/>
    <col min="15" max="15" width="81.00390625" style="91" bestFit="1" customWidth="1"/>
    <col min="16" max="16" width="37.421875" style="91" bestFit="1" customWidth="1"/>
    <col min="17" max="17" width="36.140625" style="85" bestFit="1" customWidth="1"/>
    <col min="18" max="18" width="61.140625" style="85" bestFit="1" customWidth="1"/>
    <col min="19" max="19" width="40.421875" style="85" customWidth="1"/>
    <col min="20" max="21" width="34.7109375" style="85" customWidth="1" outlineLevel="1"/>
    <col min="22" max="22" width="37.140625" style="85" customWidth="1" outlineLevel="1"/>
    <col min="23" max="27" width="10.7109375" style="85" customWidth="1" outlineLevel="1"/>
    <col min="28" max="16384" width="10.7109375" style="85" customWidth="1"/>
  </cols>
  <sheetData>
    <row r="1" spans="1:23" ht="21">
      <c r="A1" s="132" t="s">
        <v>3970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7"/>
      <c r="M1" s="127"/>
      <c r="T1" s="85" t="s">
        <v>3177</v>
      </c>
      <c r="U1" s="85" t="s">
        <v>3178</v>
      </c>
      <c r="V1" s="85" t="s">
        <v>3177</v>
      </c>
      <c r="W1" s="85" t="s">
        <v>3178</v>
      </c>
    </row>
    <row r="2" ht="15">
      <c r="A2" s="126"/>
    </row>
    <row r="3" spans="1:19" ht="30">
      <c r="A3" s="133"/>
      <c r="B3" s="133"/>
      <c r="C3" s="133"/>
      <c r="D3" s="134"/>
      <c r="E3" s="135" t="str">
        <f>LOOKUP(Stamdata!PP_Language,{"DA";"EN"},{"Virksomhedskapital";"Contributed capital"})</f>
        <v>Virksomhedskapital</v>
      </c>
      <c r="F3" s="134"/>
      <c r="G3" s="136" t="str">
        <f>LOOKUP(Stamdata!PP_Language,V$1:W$1,V92:W92)</f>
        <v>Overført resultat</v>
      </c>
      <c r="H3" s="134"/>
      <c r="I3" s="136" t="str">
        <f>LOOKUP(Stamdata!PP_Language,V$1:W$1,V90:W90)</f>
        <v>Øvrige reserver</v>
      </c>
      <c r="J3" s="134"/>
      <c r="K3" s="136" t="str">
        <f>LOOKUP(Stamdata!PP_Language,{"DA";"EN"},{"Foresl?et udbytte";"Proposed dividend"})</f>
        <v>Foreslået udbytte</v>
      </c>
      <c r="L3" s="137"/>
      <c r="M3" s="136" t="str">
        <f>LOOKUP(Stamdata!PP_Language,{"DA";"EN"},{"Egenkapital i alt";"Total equity"})</f>
        <v>Egenkapital i alt</v>
      </c>
      <c r="N3" s="87"/>
      <c r="O3" s="87"/>
      <c r="P3" s="87"/>
      <c r="Q3" s="88"/>
      <c r="R3" s="88"/>
      <c r="S3" s="88"/>
    </row>
    <row r="4" spans="1:24" ht="15">
      <c r="A4" s="138"/>
      <c r="B4" s="138"/>
      <c r="C4" s="138"/>
      <c r="D4" s="139"/>
      <c r="E4" s="140"/>
      <c r="F4" s="139"/>
      <c r="G4" s="139"/>
      <c r="H4" s="134"/>
      <c r="I4" s="139"/>
      <c r="J4" s="134"/>
      <c r="K4" s="139"/>
      <c r="L4" s="138"/>
      <c r="M4" s="138"/>
      <c r="N4" s="91" t="str">
        <f>"/"&amp;LOOKUP(Stamdata!PP_Language,$T4:$T5,$U4:$U5)&amp;LOOKUP(Stamdata!PP_Language,$T4:$T5,V4:V5)&amp;"{A}"</f>
        <v>/Egenkapitalopgørelse label{A}</v>
      </c>
      <c r="O4" s="91" t="str">
        <f>"/"&amp;LOOKUP(Stamdata!PP_Language,V$1:W$1,V$74:W$74)&amp;IF(OR(Stamdata!PP_Koncern="Ja",Stamdata!PP_Koncern="Yes"),LOOKUP(Stamdata!PP_Language,{"DA";"EN"},{" konsolideret";" consolidated"}),"")&amp;LOOKUP(Stamdata!PP_Language,$T4:$T5,W4:W5)&amp;"{E}"</f>
        <v>/Registreret kapital mv. aktuelt år{E}</v>
      </c>
      <c r="P4" s="91" t="str">
        <f>"/"&amp;LOOKUP(Stamdata!PP_Language,V$1:W$1,V$92:W$92)&amp;IF(OR(Stamdata!PP_Koncern="Ja",Stamdata!PP_Koncern="Yes"),LOOKUP(Stamdata!PP_Language,{"DA";"EN"},{" konsolideret";" consolidated"}),"")&amp;LOOKUP(Stamdata!PP_Language,$T4:$T5,W4:W5)&amp;"{G}"</f>
        <v>/Overført resultat aktuelt år{G}</v>
      </c>
      <c r="Q4" s="91" t="str">
        <f>"/"&amp;LOOKUP(Stamdata!PP_Language,V$1:W$1,V$90:W$90)&amp;IF(OR(Stamdata!PP_Koncern="Ja",Stamdata!PP_Koncern="Yes"),LOOKUP(Stamdata!PP_Language,{"DA";"EN"},{" konsolideret";" consolidated"}),"")&amp;LOOKUP(Stamdata!PP_Language,$T4:$T5,W4:W5)&amp;"{I}"</f>
        <v>/Øvrige reserver aktuelt år{I}</v>
      </c>
      <c r="R4" s="91" t="str">
        <f>"/"&amp;LOOKUP(Stamdata!PP_Language,V$1:W$1,V$96:W$96)&amp;IF(OR(Stamdata!PP_Koncern="Ja",Stamdata!PP_Koncern="Yes"),LOOKUP(Stamdata!PP_Language,{"DA";"EN"},{" konsolideret";" consolidated"}),"")&amp;LOOKUP(Stamdata!PP_Language,$T4:$T5,W4:W5)&amp;"{K}"</f>
        <v>/Foreslået udbytte indregnet under egenkapitalen aktuelt år{K}</v>
      </c>
      <c r="S4" s="91" t="str">
        <f>"/"&amp;LOOKUP(Stamdata!PP_Language,V$1:W$1,V$73:W$73)&amp;IF(OR(Stamdata!PP_Koncern="Ja",Stamdata!PP_Koncern="Yes"),LOOKUP(Stamdata!PP_Language,{"DA";"EN"},{" konsolideret";" consolidated"}),"")&amp;LOOKUP(Stamdata!PP_Language,$T4:$T5,W4:W5)&amp;"{M}"</f>
        <v>/Alle klasser af egenkapital aktuelt år{M}</v>
      </c>
      <c r="T4" s="85" t="s">
        <v>3177</v>
      </c>
      <c r="U4" s="85" t="s">
        <v>3990</v>
      </c>
      <c r="V4" s="85" t="s">
        <v>3676</v>
      </c>
      <c r="W4" s="85" t="s">
        <v>3677</v>
      </c>
      <c r="X4" s="85" t="s">
        <v>3703</v>
      </c>
    </row>
    <row r="5" spans="1:24" ht="15">
      <c r="A5" s="141" t="str">
        <f>LOOKUP(Stamdata!PP_Language,T$1:U$1,T73:U73)</f>
        <v>Egenkapital, primo</v>
      </c>
      <c r="B5" s="141"/>
      <c r="C5" s="141"/>
      <c r="D5" s="139"/>
      <c r="E5" s="142">
        <v>500000</v>
      </c>
      <c r="F5" s="143"/>
      <c r="G5" s="143">
        <v>50000</v>
      </c>
      <c r="H5" s="134"/>
      <c r="I5" s="143">
        <v>50000</v>
      </c>
      <c r="J5" s="134"/>
      <c r="K5" s="143">
        <v>0</v>
      </c>
      <c r="L5" s="143"/>
      <c r="M5" s="143">
        <f>SUM(E5:L5)</f>
        <v>600000</v>
      </c>
      <c r="T5" s="85" t="s">
        <v>3178</v>
      </c>
      <c r="U5" s="85" t="s">
        <v>3991</v>
      </c>
      <c r="V5" s="85" t="s">
        <v>3676</v>
      </c>
      <c r="W5" s="85" t="s">
        <v>3678</v>
      </c>
      <c r="X5" s="85" t="s">
        <v>3680</v>
      </c>
    </row>
    <row r="6" spans="1:13" ht="15">
      <c r="A6" s="141"/>
      <c r="B6" s="141"/>
      <c r="C6" s="141"/>
      <c r="D6" s="139"/>
      <c r="E6" s="142"/>
      <c r="F6" s="143"/>
      <c r="G6" s="143"/>
      <c r="H6" s="134"/>
      <c r="I6" s="143"/>
      <c r="J6" s="134"/>
      <c r="K6" s="143"/>
      <c r="L6" s="143"/>
      <c r="M6" s="143"/>
    </row>
    <row r="7" spans="1:13" ht="15">
      <c r="A7" s="141" t="str">
        <f>LOOKUP(Stamdata!PP_Language,T$1:U$1,T94:U94)</f>
        <v>Årets resultat</v>
      </c>
      <c r="B7" s="141"/>
      <c r="C7" s="141"/>
      <c r="D7" s="139"/>
      <c r="E7" s="142">
        <v>0</v>
      </c>
      <c r="F7" s="143"/>
      <c r="G7" s="143">
        <v>0</v>
      </c>
      <c r="H7" s="134"/>
      <c r="I7" s="143">
        <v>0</v>
      </c>
      <c r="J7" s="134"/>
      <c r="K7" s="143">
        <v>100000</v>
      </c>
      <c r="L7" s="143"/>
      <c r="M7" s="143">
        <f>SUM(E7:L7)</f>
        <v>100000</v>
      </c>
    </row>
    <row r="8" spans="1:13" ht="15">
      <c r="A8" s="141" t="str">
        <f>LOOKUP(Stamdata!PP_Language,T$1:U$1,T87:U87)</f>
        <v>Udbytte</v>
      </c>
      <c r="B8" s="141"/>
      <c r="C8" s="141"/>
      <c r="D8" s="139"/>
      <c r="E8" s="142">
        <v>0</v>
      </c>
      <c r="F8" s="143"/>
      <c r="G8" s="143">
        <v>100000</v>
      </c>
      <c r="H8" s="134"/>
      <c r="I8" s="143">
        <v>100000</v>
      </c>
      <c r="J8" s="134"/>
      <c r="K8" s="143">
        <v>0</v>
      </c>
      <c r="L8" s="143"/>
      <c r="M8" s="143">
        <f>SUM(E8:L8)</f>
        <v>200000</v>
      </c>
    </row>
    <row r="9" spans="1:13" ht="15">
      <c r="A9" s="141"/>
      <c r="B9" s="141"/>
      <c r="C9" s="141"/>
      <c r="D9" s="139"/>
      <c r="E9" s="142"/>
      <c r="F9" s="143"/>
      <c r="G9" s="143"/>
      <c r="H9" s="134"/>
      <c r="I9" s="143"/>
      <c r="J9" s="134"/>
      <c r="K9" s="143"/>
      <c r="L9" s="143"/>
      <c r="M9" s="143"/>
    </row>
    <row r="10" spans="1:19" ht="15">
      <c r="A10" s="144" t="str">
        <f>LOOKUP(Stamdata!PP_Language,T$1:U$1,T115:U115)</f>
        <v>Egenkapital, ultimo</v>
      </c>
      <c r="B10" s="144"/>
      <c r="C10" s="144"/>
      <c r="D10" s="145"/>
      <c r="E10" s="146">
        <f>SUM(E5:E9)</f>
        <v>500000</v>
      </c>
      <c r="F10" s="146"/>
      <c r="G10" s="146">
        <f>SUM(G5:G9)</f>
        <v>150000</v>
      </c>
      <c r="H10" s="134"/>
      <c r="I10" s="146">
        <f>SUM(I5:I9)</f>
        <v>150000</v>
      </c>
      <c r="J10" s="134"/>
      <c r="K10" s="146">
        <f>SUM(K5:K9)</f>
        <v>100000</v>
      </c>
      <c r="L10" s="146"/>
      <c r="M10" s="146">
        <f>SUM(M5:M9)</f>
        <v>900000</v>
      </c>
      <c r="N10" s="91" t="str">
        <f>"//"&amp;LOOKUP(Stamdata!PP_Language,$T4:$T5,$U4:$U5)&amp;LOOKUP(Stamdata!PP_Language,$T4:$T5,V4:V5)</f>
        <v>//Egenkapitalopgørelse label</v>
      </c>
      <c r="O10" s="91" t="str">
        <f>"//"&amp;LOOKUP(Stamdata!PP_Language,V$1:W$1,V$74:W$74)&amp;IF(OR(Stamdata!PP_Koncern="Ja",Stamdata!PP_Koncern="Yes"),LOOKUP(Stamdata!PP_Language,{"DA";"EN"},{" konsolideret";" consolidated"}),"")&amp;LOOKUP(Stamdata!PP_Language,$T4:$T5,W4:W5)</f>
        <v>//Registreret kapital mv. aktuelt år</v>
      </c>
      <c r="P10" s="91" t="str">
        <f>"//"&amp;LOOKUP(Stamdata!PP_Language,V$1:W$1,V$92:W$92)&amp;IF(OR(Stamdata!PP_Koncern="Ja",Stamdata!PP_Koncern="Yes"),LOOKUP(Stamdata!PP_Language,{"DA";"EN"},{" konsolideret";" consolidated"}),"")&amp;LOOKUP(Stamdata!PP_Language,$T4:$T5,W4:W5)</f>
        <v>//Overført resultat aktuelt år</v>
      </c>
      <c r="Q10" s="91" t="str">
        <f>"//"&amp;LOOKUP(Stamdata!PP_Language,V$1:W$1,V$90:W$90)&amp;IF(OR(Stamdata!PP_Koncern="Ja",Stamdata!PP_Koncern="Yes"),LOOKUP(Stamdata!PP_Language,{"DA";"EN"},{" konsolideret";" consolidated"}),"")&amp;LOOKUP(Stamdata!PP_Language,$T4:$T5,W4:W5)</f>
        <v>//Øvrige reserver aktuelt år</v>
      </c>
      <c r="R10" s="91" t="str">
        <f>"//"&amp;LOOKUP(Stamdata!PP_Language,V$1:W$1,V$96:W$96)&amp;IF(OR(Stamdata!PP_Koncern="Ja",Stamdata!PP_Koncern="Yes"),LOOKUP(Stamdata!PP_Language,{"DA";"EN"},{" konsolideret";" consolidated"}),"")&amp;LOOKUP(Stamdata!PP_Language,$T4:$T5,W4:W5)</f>
        <v>//Foreslået udbytte indregnet under egenkapitalen aktuelt år</v>
      </c>
      <c r="S10" s="91" t="str">
        <f>"//"&amp;LOOKUP(Stamdata!PP_Language,V$1:W$1,V$73:W$73)&amp;IF(OR(Stamdata!PP_Koncern="Ja",Stamdata!PP_Koncern="Yes"),LOOKUP(Stamdata!PP_Language,{"DA";"EN"},{" konsolideret";" consolidated"}),"")&amp;LOOKUP(Stamdata!PP_Language,$T4:$T5,W4:W5)</f>
        <v>//Alle klasser af egenkapital aktuelt år</v>
      </c>
    </row>
    <row r="11" spans="1:13" ht="15">
      <c r="A11" s="129"/>
      <c r="B11" s="129"/>
      <c r="C11" s="129"/>
      <c r="D11" s="117"/>
      <c r="E11" s="117"/>
      <c r="F11" s="117"/>
      <c r="G11" s="130"/>
      <c r="H11" s="117"/>
      <c r="I11" s="130"/>
      <c r="J11" s="117"/>
      <c r="K11" s="117"/>
      <c r="L11" s="129"/>
      <c r="M11" s="129"/>
    </row>
    <row r="12" spans="1:19" ht="15">
      <c r="A12" s="92"/>
      <c r="B12" s="92"/>
      <c r="C12" s="92"/>
      <c r="D12" s="89"/>
      <c r="E12" s="89"/>
      <c r="F12" s="89"/>
      <c r="G12" s="90"/>
      <c r="H12" s="89"/>
      <c r="I12" s="90"/>
      <c r="J12" s="89"/>
      <c r="K12" s="89"/>
      <c r="L12" s="92"/>
      <c r="M12" s="92"/>
      <c r="Q12" s="91"/>
      <c r="R12" s="91"/>
      <c r="S12" s="91"/>
    </row>
    <row r="13" ht="21">
      <c r="A13" s="131" t="s">
        <v>3971</v>
      </c>
    </row>
    <row r="14" ht="15">
      <c r="A14" s="126"/>
    </row>
    <row r="15" spans="1:19" ht="15">
      <c r="A15" s="147" t="str">
        <f>LOOKUP(Stamdata!PP_Language,{"DA";"EN"},{"Virksomhedskapital";"Contributed capital"})</f>
        <v>Virksomhedskapital</v>
      </c>
      <c r="B15" s="138"/>
      <c r="C15" s="138"/>
      <c r="D15" s="139"/>
      <c r="E15" s="140"/>
      <c r="F15" s="139"/>
      <c r="G15" s="139"/>
      <c r="H15" s="134"/>
      <c r="I15" s="139"/>
      <c r="J15" s="134"/>
      <c r="K15" s="139"/>
      <c r="L15" s="138"/>
      <c r="M15" s="138"/>
      <c r="N15" s="91" t="str">
        <f>"/"&amp;LOOKUP(Stamdata!PP_Language,$T4:$T5,$U4:$U5)&amp;LOOKUP(Stamdata!PP_Language,$T4:$T5,V4:V5)&amp;"{A}"</f>
        <v>/Egenkapitalopgørelse label{A}</v>
      </c>
      <c r="O15" s="91" t="str">
        <f>"/"&amp;LOOKUP(Stamdata!PP_Language,V$1:W$1,V$74:W$74)&amp;IF(OR(Stamdata!PP_Koncern="Ja",Stamdata!PP_Koncern="Yes"),LOOKUP(Stamdata!PP_Language,{"DA";"EN"},{" konsolideret";" consolidated"}),"")&amp;LOOKUP(Stamdata!PP_Language,$T4:$T5,W4:W5)&amp;"{K}"</f>
        <v>/Registreret kapital mv. aktuelt år{K}</v>
      </c>
      <c r="P15" s="91" t="str">
        <f>"/"&amp;LOOKUP(Stamdata!PP_Language,V$1:W$1,V$74:W$74)&amp;IF(OR(Stamdata!PP_Koncern="Ja",Stamdata!PP_Koncern="Yes"),LOOKUP(Stamdata!PP_Language,{"DA";"EN"},{" konsolideret";" consolidated"}),"")&amp;LOOKUP(Stamdata!PP_Language,$T4:$T5,X4:X5)&amp;"{M}"</f>
        <v>/Registreret kapital mv. sidste år{M}</v>
      </c>
      <c r="Q15" s="91"/>
      <c r="R15" s="91"/>
      <c r="S15" s="91"/>
    </row>
    <row r="16" spans="1:13" ht="15">
      <c r="A16" s="141" t="str">
        <f>LOOKUP(Stamdata!PP_Language,{"DA";"EN"},{"Saldo primo";"Beginning balance"})</f>
        <v>Saldo primo</v>
      </c>
      <c r="B16" s="141"/>
      <c r="C16" s="141"/>
      <c r="D16" s="139"/>
      <c r="E16" s="142"/>
      <c r="F16" s="143"/>
      <c r="G16" s="143"/>
      <c r="H16" s="134"/>
      <c r="I16" s="143"/>
      <c r="J16" s="134"/>
      <c r="K16" s="143">
        <v>500000</v>
      </c>
      <c r="L16" s="143"/>
      <c r="M16" s="143">
        <v>400000</v>
      </c>
    </row>
    <row r="17" spans="1:13" ht="15">
      <c r="A17" s="141" t="str">
        <f>LOOKUP(Stamdata!PP_Language,T$1:U$1,T78:U78)</f>
        <v>Kapitalforhøjelse</v>
      </c>
      <c r="B17" s="141"/>
      <c r="C17" s="141"/>
      <c r="D17" s="139"/>
      <c r="E17" s="142"/>
      <c r="F17" s="143"/>
      <c r="G17" s="143"/>
      <c r="H17" s="134"/>
      <c r="I17" s="143"/>
      <c r="J17" s="134"/>
      <c r="K17" s="143">
        <v>0</v>
      </c>
      <c r="L17" s="143"/>
      <c r="M17" s="143">
        <v>100000</v>
      </c>
    </row>
    <row r="18" spans="1:19" ht="15">
      <c r="A18" s="144" t="str">
        <f>LOOKUP(Stamdata!PP_Language,{"DA";"EN"},{"Saldo ultimo";"End balance"})</f>
        <v>Saldo ultimo</v>
      </c>
      <c r="B18" s="144"/>
      <c r="C18" s="144"/>
      <c r="D18" s="145"/>
      <c r="E18" s="146"/>
      <c r="F18" s="146"/>
      <c r="G18" s="146"/>
      <c r="H18" s="134"/>
      <c r="I18" s="146"/>
      <c r="J18" s="134"/>
      <c r="K18" s="146">
        <f>SUM(K16:K17)</f>
        <v>500000</v>
      </c>
      <c r="L18" s="146"/>
      <c r="M18" s="146">
        <f>SUM(M16:M17)</f>
        <v>500000</v>
      </c>
      <c r="N18" s="91" t="str">
        <f>"//"&amp;LOOKUP(Stamdata!PP_Language,$T4:$T5,$U4:$U5)&amp;LOOKUP(Stamdata!PP_Language,$T4:$T5,V4:V5)</f>
        <v>//Egenkapitalopgørelse label</v>
      </c>
      <c r="O18" s="91" t="str">
        <f>"//"&amp;LOOKUP(Stamdata!PP_Language,V$1:W$1,V$74:W$74)&amp;IF(OR(Stamdata!PP_Koncern="Ja",Stamdata!PP_Koncern="Yes"),LOOKUP(Stamdata!PP_Language,{"DA";"EN"},{" konsolideret";" consolidated"}),"")&amp;LOOKUP(Stamdata!PP_Language,$T4:$T5,W4:W5)</f>
        <v>//Registreret kapital mv. aktuelt år</v>
      </c>
      <c r="P18" s="91" t="str">
        <f>"//"&amp;LOOKUP(Stamdata!PP_Language,V$1:W$1,V$74:W$74)&amp;IF(OR(Stamdata!PP_Koncern="Ja",Stamdata!PP_Koncern="Yes"),LOOKUP(Stamdata!PP_Language,{"DA";"EN"},{" konsolideret";" consolidated"}),"")&amp;LOOKUP(Stamdata!PP_Language,$T4:$T5,X4:X5)</f>
        <v>//Registreret kapital mv. sidste år</v>
      </c>
      <c r="Q18" s="91"/>
      <c r="R18" s="88"/>
      <c r="S18" s="88"/>
    </row>
    <row r="19" spans="1:19" ht="15">
      <c r="A19" s="141"/>
      <c r="B19" s="141"/>
      <c r="C19" s="141"/>
      <c r="D19" s="139"/>
      <c r="E19" s="139"/>
      <c r="F19" s="139"/>
      <c r="G19" s="140"/>
      <c r="H19" s="139"/>
      <c r="I19" s="140"/>
      <c r="J19" s="139"/>
      <c r="K19" s="139"/>
      <c r="L19" s="141"/>
      <c r="M19" s="141"/>
      <c r="R19" s="91"/>
      <c r="S19" s="91"/>
    </row>
    <row r="20" spans="1:19" ht="15">
      <c r="A20" s="147" t="str">
        <f>LOOKUP(Stamdata!PP_Language,V$1:W$1,V92:W92)</f>
        <v>Overført resultat</v>
      </c>
      <c r="B20" s="138"/>
      <c r="C20" s="138"/>
      <c r="D20" s="139"/>
      <c r="E20" s="140"/>
      <c r="F20" s="139"/>
      <c r="G20" s="139"/>
      <c r="H20" s="134"/>
      <c r="I20" s="139"/>
      <c r="J20" s="134"/>
      <c r="K20" s="139"/>
      <c r="L20" s="138"/>
      <c r="M20" s="138"/>
      <c r="N20" s="91" t="str">
        <f>"/"&amp;LOOKUP(Stamdata!PP_Language,$T4:$T5,$U4:$U5)&amp;LOOKUP(Stamdata!PP_Language,$T4:$T5,V4:V5)&amp;"{A}"</f>
        <v>/Egenkapitalopgørelse label{A}</v>
      </c>
      <c r="O20" s="91" t="str">
        <f>"/"&amp;LOOKUP(Stamdata!PP_Language,V$1:W$1,V$92:W$92)&amp;IF(OR(Stamdata!PP_Koncern="Ja",Stamdata!PP_Koncern="Yes"),LOOKUP(Stamdata!PP_Language,{"DA";"EN"},{" konsolideret";" consolidated"}),"")&amp;LOOKUP(Stamdata!PP_Language,$T4:$T5,W4:W5)&amp;"{K}"</f>
        <v>/Overført resultat aktuelt år{K}</v>
      </c>
      <c r="P20" s="91" t="str">
        <f>"/"&amp;LOOKUP(Stamdata!PP_Language,V$1:W$1,V$92:W$92)&amp;IF(OR(Stamdata!PP_Koncern="Ja",Stamdata!PP_Koncern="Yes"),LOOKUP(Stamdata!PP_Language,{"DA";"EN"},{" konsolideret";" consolidated"}),"")&amp;LOOKUP(Stamdata!PP_Language,$T4:$T5,X4:X5)&amp;"{M}"</f>
        <v>/Overført resultat sidste år{M}</v>
      </c>
      <c r="Q20" s="91"/>
      <c r="R20" s="91"/>
      <c r="S20" s="91"/>
    </row>
    <row r="21" spans="1:13" ht="15">
      <c r="A21" s="141" t="str">
        <f>LOOKUP(Stamdata!PP_Language,{"DA";"EN"},{"Saldo primo";"Beginning balance"})</f>
        <v>Saldo primo</v>
      </c>
      <c r="B21" s="141"/>
      <c r="C21" s="141"/>
      <c r="D21" s="139"/>
      <c r="E21" s="142"/>
      <c r="F21" s="143"/>
      <c r="G21" s="143"/>
      <c r="H21" s="134"/>
      <c r="I21" s="143"/>
      <c r="J21" s="134"/>
      <c r="K21" s="143">
        <v>50000</v>
      </c>
      <c r="L21" s="143"/>
      <c r="M21" s="143">
        <v>25000</v>
      </c>
    </row>
    <row r="22" spans="1:13" ht="15">
      <c r="A22" s="141" t="str">
        <f>LOOKUP(Stamdata!PP_Language,T$1:U$1,T94:U94)</f>
        <v>Årets resultat</v>
      </c>
      <c r="B22" s="141"/>
      <c r="C22" s="141"/>
      <c r="D22" s="139"/>
      <c r="E22" s="142"/>
      <c r="F22" s="143"/>
      <c r="G22" s="143"/>
      <c r="H22" s="134"/>
      <c r="I22" s="143"/>
      <c r="J22" s="134"/>
      <c r="K22" s="143">
        <v>0</v>
      </c>
      <c r="L22" s="143"/>
      <c r="M22" s="143">
        <v>25000</v>
      </c>
    </row>
    <row r="23" spans="1:13" ht="15">
      <c r="A23" s="141" t="str">
        <f>LOOKUP(Stamdata!PP_Language,T$1:U$1,T87:U87)</f>
        <v>Udbytte</v>
      </c>
      <c r="B23" s="141"/>
      <c r="C23" s="141"/>
      <c r="D23" s="139"/>
      <c r="E23" s="142"/>
      <c r="F23" s="143"/>
      <c r="G23" s="143"/>
      <c r="H23" s="134"/>
      <c r="I23" s="143"/>
      <c r="J23" s="134"/>
      <c r="K23" s="143">
        <v>100000</v>
      </c>
      <c r="L23" s="143"/>
      <c r="M23" s="143">
        <v>0</v>
      </c>
    </row>
    <row r="24" spans="1:19" ht="15">
      <c r="A24" s="144" t="str">
        <f>LOOKUP(Stamdata!PP_Language,{"DA";"EN"},{"Saldo ultimo";"End balance"})</f>
        <v>Saldo ultimo</v>
      </c>
      <c r="B24" s="144"/>
      <c r="C24" s="144"/>
      <c r="D24" s="145"/>
      <c r="E24" s="146"/>
      <c r="F24" s="146"/>
      <c r="G24" s="146"/>
      <c r="H24" s="134"/>
      <c r="I24" s="146"/>
      <c r="J24" s="134"/>
      <c r="K24" s="146">
        <f>SUM(K21:K23)</f>
        <v>150000</v>
      </c>
      <c r="L24" s="146"/>
      <c r="M24" s="146">
        <f>SUM(M21:M23)</f>
        <v>50000</v>
      </c>
      <c r="N24" s="91" t="str">
        <f>"//"&amp;LOOKUP(Stamdata!PP_Language,$T4:$T5,$U4:$U5)&amp;LOOKUP(Stamdata!PP_Language,$T4:$T5,V4:V5)</f>
        <v>//Egenkapitalopgørelse label</v>
      </c>
      <c r="O24" s="91" t="str">
        <f>"//"&amp;LOOKUP(Stamdata!PP_Language,V$1:W$1,V$92:W$92)&amp;IF(OR(Stamdata!PP_Koncern="Ja",Stamdata!PP_Koncern="Yes"),LOOKUP(Stamdata!PP_Language,{"DA";"EN"},{" konsolideret";" consolidated"}),"")&amp;LOOKUP(Stamdata!PP_Language,$T4:$T5,W4:W5)</f>
        <v>//Overført resultat aktuelt år</v>
      </c>
      <c r="P24" s="91" t="str">
        <f>"//"&amp;LOOKUP(Stamdata!PP_Language,V$1:W$1,V$92:W$92)&amp;IF(OR(Stamdata!PP_Koncern="Ja",Stamdata!PP_Koncern="Yes"),LOOKUP(Stamdata!PP_Language,{"DA";"EN"},{" konsolideret";" consolidated"}),"")&amp;LOOKUP(Stamdata!PP_Language,$T4:$T5,X4:X5)</f>
        <v>//Overført resultat sidste år</v>
      </c>
      <c r="Q24" s="91"/>
      <c r="R24" s="91"/>
      <c r="S24" s="91"/>
    </row>
    <row r="25" spans="1:19" ht="15">
      <c r="A25" s="141"/>
      <c r="B25" s="141"/>
      <c r="C25" s="141"/>
      <c r="D25" s="139"/>
      <c r="E25" s="139"/>
      <c r="F25" s="139"/>
      <c r="G25" s="140"/>
      <c r="H25" s="139"/>
      <c r="I25" s="140"/>
      <c r="J25" s="139"/>
      <c r="K25" s="139"/>
      <c r="L25" s="141"/>
      <c r="M25" s="141"/>
      <c r="R25" s="91"/>
      <c r="S25" s="91"/>
    </row>
    <row r="26" spans="1:19" ht="15">
      <c r="A26" s="147" t="str">
        <f>LOOKUP(Stamdata!PP_Language,V$1:W$1,V90:W90)</f>
        <v>Øvrige reserver</v>
      </c>
      <c r="B26" s="138"/>
      <c r="C26" s="138"/>
      <c r="D26" s="139"/>
      <c r="E26" s="140"/>
      <c r="F26" s="139"/>
      <c r="G26" s="139"/>
      <c r="H26" s="134"/>
      <c r="I26" s="139"/>
      <c r="J26" s="134"/>
      <c r="K26" s="139"/>
      <c r="L26" s="138"/>
      <c r="M26" s="138"/>
      <c r="N26" s="91" t="str">
        <f>"/"&amp;LOOKUP(Stamdata!PP_Language,$T4:$T5,$U4:$U5)&amp;LOOKUP(Stamdata!PP_Language,$T4:$T5,V4:V5)&amp;"{A}"</f>
        <v>/Egenkapitalopgørelse label{A}</v>
      </c>
      <c r="O26" s="91" t="str">
        <f>"/"&amp;LOOKUP(Stamdata!PP_Language,V$1:W$1,V$90:W$90)&amp;IF(OR(Stamdata!PP_Koncern="Ja",Stamdata!PP_Koncern="Yes"),LOOKUP(Stamdata!PP_Language,{"DA";"EN"},{" konsolideret";" consolidated"}),"")&amp;LOOKUP(Stamdata!PP_Language,$T4:$T5,W4:W5)&amp;"{K}"</f>
        <v>/Øvrige reserver aktuelt år{K}</v>
      </c>
      <c r="P26" s="91" t="str">
        <f>"/"&amp;LOOKUP(Stamdata!PP_Language,V$1:W$1,V$90:W$90)&amp;IF(OR(Stamdata!PP_Koncern="Ja",Stamdata!PP_Koncern="Yes"),LOOKUP(Stamdata!PP_Language,{"DA";"EN"},{" konsolideret";" consolidated"}),"")&amp;LOOKUP(Stamdata!PP_Language,$T4:$T5,X4:X5)&amp;"{M}"</f>
        <v>/Øvrige reserver sidste år{M}</v>
      </c>
      <c r="Q26" s="91"/>
      <c r="R26" s="91"/>
      <c r="S26" s="91"/>
    </row>
    <row r="27" spans="1:13" ht="15">
      <c r="A27" s="141" t="str">
        <f>LOOKUP(Stamdata!PP_Language,{"DA";"EN"},{"Saldo primo";"Beginning balance"})</f>
        <v>Saldo primo</v>
      </c>
      <c r="B27" s="141"/>
      <c r="C27" s="141"/>
      <c r="D27" s="139"/>
      <c r="E27" s="142"/>
      <c r="F27" s="143"/>
      <c r="G27" s="143"/>
      <c r="H27" s="134"/>
      <c r="I27" s="143"/>
      <c r="J27" s="134"/>
      <c r="K27" s="143">
        <v>50000</v>
      </c>
      <c r="L27" s="143"/>
      <c r="M27" s="143">
        <v>10000</v>
      </c>
    </row>
    <row r="28" spans="1:13" ht="15">
      <c r="A28" s="141" t="str">
        <f>LOOKUP(Stamdata!PP_Language,T$1:U$1,T87:U87)</f>
        <v>Udbytte</v>
      </c>
      <c r="B28" s="141"/>
      <c r="C28" s="141"/>
      <c r="D28" s="139"/>
      <c r="E28" s="142"/>
      <c r="F28" s="143"/>
      <c r="G28" s="143"/>
      <c r="H28" s="134"/>
      <c r="I28" s="143"/>
      <c r="J28" s="134"/>
      <c r="K28" s="143">
        <v>100000</v>
      </c>
      <c r="L28" s="143"/>
      <c r="M28" s="143">
        <v>40000</v>
      </c>
    </row>
    <row r="29" spans="1:19" ht="15">
      <c r="A29" s="144" t="str">
        <f>LOOKUP(Stamdata!PP_Language,{"DA";"EN"},{"Saldo ultimo";"End balance"})</f>
        <v>Saldo ultimo</v>
      </c>
      <c r="B29" s="144"/>
      <c r="C29" s="144"/>
      <c r="D29" s="145"/>
      <c r="E29" s="146"/>
      <c r="F29" s="146"/>
      <c r="G29" s="146"/>
      <c r="H29" s="134"/>
      <c r="I29" s="146"/>
      <c r="J29" s="134"/>
      <c r="K29" s="146">
        <f>SUM(K27:K28)</f>
        <v>150000</v>
      </c>
      <c r="L29" s="146"/>
      <c r="M29" s="146">
        <f>SUM(M27:M28)</f>
        <v>50000</v>
      </c>
      <c r="N29" s="91" t="str">
        <f>"//"&amp;LOOKUP(Stamdata!PP_Language,$T4:$T5,$U4:$U5)&amp;LOOKUP(Stamdata!PP_Language,$T4:$T5,V4:V5)</f>
        <v>//Egenkapitalopgørelse label</v>
      </c>
      <c r="O29" s="91" t="str">
        <f>"//"&amp;LOOKUP(Stamdata!PP_Language,V$1:W$1,V$90:W$90)&amp;IF(OR(Stamdata!PP_Koncern="Ja",Stamdata!PP_Koncern="Yes"),LOOKUP(Stamdata!PP_Language,{"DA";"EN"},{" konsolideret";" consolidated"}),"")&amp;LOOKUP(Stamdata!PP_Language,$T4:$T5,W4:W5)</f>
        <v>//Øvrige reserver aktuelt år</v>
      </c>
      <c r="P29" s="91" t="str">
        <f>"//"&amp;LOOKUP(Stamdata!PP_Language,V$1:W$1,V$90:W$90)&amp;IF(OR(Stamdata!PP_Koncern="Ja",Stamdata!PP_Koncern="Yes"),LOOKUP(Stamdata!PP_Language,{"DA";"EN"},{" konsolideret";" consolidated"}),"")&amp;LOOKUP(Stamdata!PP_Language,$T4:$T5,X4:X5)</f>
        <v>//Øvrige reserver sidste år</v>
      </c>
      <c r="Q29" s="91"/>
      <c r="R29" s="91"/>
      <c r="S29" s="91"/>
    </row>
    <row r="30" spans="1:19" ht="15">
      <c r="A30" s="141"/>
      <c r="B30" s="141"/>
      <c r="C30" s="141"/>
      <c r="D30" s="139"/>
      <c r="E30" s="139"/>
      <c r="F30" s="139"/>
      <c r="G30" s="140"/>
      <c r="H30" s="139"/>
      <c r="I30" s="140"/>
      <c r="J30" s="139"/>
      <c r="K30" s="139"/>
      <c r="L30" s="141"/>
      <c r="M30" s="141"/>
      <c r="R30" s="91"/>
      <c r="S30" s="91"/>
    </row>
    <row r="31" spans="1:19" ht="15">
      <c r="A31" s="147" t="str">
        <f>LOOKUP(Stamdata!PP_Language,{"DA";"EN"},{"Foresl?et udbytte";"Proposed dividend"})</f>
        <v>Foreslået udbytte</v>
      </c>
      <c r="B31" s="138"/>
      <c r="C31" s="138"/>
      <c r="D31" s="139"/>
      <c r="E31" s="140"/>
      <c r="F31" s="139"/>
      <c r="G31" s="139"/>
      <c r="H31" s="134"/>
      <c r="I31" s="139"/>
      <c r="J31" s="134"/>
      <c r="K31" s="139"/>
      <c r="L31" s="138"/>
      <c r="M31" s="138"/>
      <c r="N31" s="91" t="str">
        <f>"/"&amp;LOOKUP(Stamdata!PP_Language,$T4:$T5,$U4:$U5)&amp;LOOKUP(Stamdata!PP_Language,$T4:$T5,V4:V5)&amp;"{A}"</f>
        <v>/Egenkapitalopgørelse label{A}</v>
      </c>
      <c r="O31" s="91" t="str">
        <f>"/"&amp;LOOKUP(Stamdata!PP_Language,V$1:W$1,V$96:W$96)&amp;IF(OR(Stamdata!PP_Koncern="Ja",Stamdata!PP_Koncern="Yes"),LOOKUP(Stamdata!PP_Language,{"DA";"EN"},{" konsolideret";" consolidated"}),"")&amp;LOOKUP(Stamdata!PP_Language,$T4:$T5,W4:W5)&amp;"{K}"</f>
        <v>/Foreslået udbytte indregnet under egenkapitalen aktuelt år{K}</v>
      </c>
      <c r="P31" s="91" t="str">
        <f>"/"&amp;LOOKUP(Stamdata!PP_Language,V$1:W$1,V$96:W$96)&amp;IF(OR(Stamdata!PP_Koncern="Ja",Stamdata!PP_Koncern="Yes"),LOOKUP(Stamdata!PP_Language,{"DA";"EN"},{" konsolideret";" consolidated"}),"")&amp;LOOKUP(Stamdata!PP_Language,$T4:$T5,X4:X5)&amp;"{M}"</f>
        <v>/Foreslået udbytte indregnet under egenkapitalen sidste år{M}</v>
      </c>
      <c r="Q31" s="91"/>
      <c r="R31" s="91"/>
      <c r="S31" s="91"/>
    </row>
    <row r="32" spans="1:13" ht="15">
      <c r="A32" s="141" t="str">
        <f>LOOKUP(Stamdata!PP_Language,{"DA";"EN"},{"Saldo primo";"Beginning balance"})</f>
        <v>Saldo primo</v>
      </c>
      <c r="B32" s="141"/>
      <c r="C32" s="141"/>
      <c r="D32" s="139"/>
      <c r="E32" s="142"/>
      <c r="F32" s="143"/>
      <c r="G32" s="143"/>
      <c r="H32" s="134"/>
      <c r="I32" s="143"/>
      <c r="J32" s="134"/>
      <c r="K32" s="143">
        <v>0</v>
      </c>
      <c r="L32" s="143"/>
      <c r="M32" s="143">
        <v>0</v>
      </c>
    </row>
    <row r="33" spans="1:13" ht="15">
      <c r="A33" s="141" t="str">
        <f>LOOKUP(Stamdata!PP_Language,T$1:U$1,T94:U94)</f>
        <v>Årets resultat</v>
      </c>
      <c r="B33" s="141"/>
      <c r="C33" s="141"/>
      <c r="D33" s="139"/>
      <c r="E33" s="142"/>
      <c r="F33" s="143"/>
      <c r="G33" s="143"/>
      <c r="H33" s="134"/>
      <c r="I33" s="143"/>
      <c r="J33" s="134"/>
      <c r="K33" s="143">
        <v>100000</v>
      </c>
      <c r="L33" s="143"/>
      <c r="M33" s="143">
        <v>0</v>
      </c>
    </row>
    <row r="34" spans="1:19" ht="15">
      <c r="A34" s="144" t="str">
        <f>LOOKUP(Stamdata!PP_Language,{"DA";"EN"},{"Saldo ultimo";"End balance"})</f>
        <v>Saldo ultimo</v>
      </c>
      <c r="B34" s="144"/>
      <c r="C34" s="144"/>
      <c r="D34" s="145"/>
      <c r="E34" s="146"/>
      <c r="F34" s="146"/>
      <c r="G34" s="146"/>
      <c r="H34" s="134"/>
      <c r="I34" s="146"/>
      <c r="J34" s="134"/>
      <c r="K34" s="146">
        <f>SUM(K32:K33)</f>
        <v>100000</v>
      </c>
      <c r="L34" s="146"/>
      <c r="M34" s="146">
        <f>SUM(M32:M33)</f>
        <v>0</v>
      </c>
      <c r="N34" s="91" t="str">
        <f>"//"&amp;LOOKUP(Stamdata!PP_Language,$T4:$T5,$U4:$U5)&amp;LOOKUP(Stamdata!PP_Language,$T4:$T5,V4:V5)</f>
        <v>//Egenkapitalopgørelse label</v>
      </c>
      <c r="O34" s="91" t="str">
        <f>"//"&amp;LOOKUP(Stamdata!PP_Language,V$1:W$1,V$96:W$96)&amp;IF(OR(Stamdata!PP_Koncern="Ja",Stamdata!PP_Koncern="Yes"),LOOKUP(Stamdata!PP_Language,{"DA";"EN"},{" konsolideret";" consolidated"}),"")&amp;LOOKUP(Stamdata!PP_Language,$T4:$T5,W4:W5)</f>
        <v>//Foreslået udbytte indregnet under egenkapitalen aktuelt år</v>
      </c>
      <c r="P34" s="91" t="str">
        <f>"//"&amp;LOOKUP(Stamdata!PP_Language,V$1:W$1,V$96:W$96)&amp;IF(OR(Stamdata!PP_Koncern="Ja",Stamdata!PP_Koncern="Yes"),LOOKUP(Stamdata!PP_Language,{"DA";"EN"},{" konsolideret";" consolidated"}),"")&amp;LOOKUP(Stamdata!PP_Language,$T4:$T5,X4:X5)</f>
        <v>//Foreslået udbytte indregnet under egenkapitalen sidste år</v>
      </c>
      <c r="Q34" s="91"/>
      <c r="R34" s="91"/>
      <c r="S34" s="91"/>
    </row>
    <row r="35" spans="1:19" ht="15">
      <c r="A35" s="141"/>
      <c r="B35" s="141"/>
      <c r="C35" s="141"/>
      <c r="D35" s="139"/>
      <c r="E35" s="139"/>
      <c r="F35" s="139"/>
      <c r="G35" s="140"/>
      <c r="H35" s="139"/>
      <c r="I35" s="140"/>
      <c r="J35" s="139"/>
      <c r="K35" s="139"/>
      <c r="L35" s="141"/>
      <c r="M35" s="141"/>
      <c r="N35" s="91" t="str">
        <f>"/"&amp;LOOKUP(Stamdata!PP_Language,$T4:$T5,$U4:$U5)&amp;LOOKUP(Stamdata!PP_Language,$T4:$T5,V4:V5)&amp;"{A}"</f>
        <v>/Egenkapitalopgørelse label{A}</v>
      </c>
      <c r="O35" s="91" t="str">
        <f>"/"&amp;LOOKUP(Stamdata!PP_Language,V$1:W$1,V$73:W$73)&amp;IF(OR(Stamdata!PP_Koncern="Ja",Stamdata!PP_Koncern="Yes"),LOOKUP(Stamdata!PP_Language,{"DA";"EN"},{" konsolideret";" consolidated"}),"")&amp;LOOKUP(Stamdata!PP_Language,$T4:$T5,W4:W5)&amp;"{K}"</f>
        <v>/Alle klasser af egenkapital aktuelt år{K}</v>
      </c>
      <c r="P35" s="91" t="str">
        <f>"/"&amp;LOOKUP(Stamdata!PP_Language,V$1:W$1,V$73:W$73)&amp;IF(OR(Stamdata!PP_Koncern="Ja",Stamdata!PP_Koncern="Yes"),LOOKUP(Stamdata!PP_Language,{"DA";"EN"},{" konsolideret";" consolidated"}),"")&amp;LOOKUP(Stamdata!PP_Language,$T4:$T5,X4:X5)&amp;"{M}"</f>
        <v>/Alle klasser af egenkapital sidste år{M}</v>
      </c>
      <c r="Q35" s="91"/>
      <c r="R35" s="91"/>
      <c r="S35" s="91"/>
    </row>
    <row r="36" spans="1:19" ht="15">
      <c r="A36" s="144" t="str">
        <f>LOOKUP(Stamdata!PP_Language,T$1:U$1,T115:U115)</f>
        <v>Egenkapital, ultimo</v>
      </c>
      <c r="B36" s="144"/>
      <c r="C36" s="144"/>
      <c r="D36" s="145"/>
      <c r="E36" s="146"/>
      <c r="F36" s="146"/>
      <c r="G36" s="146"/>
      <c r="H36" s="134"/>
      <c r="I36" s="146"/>
      <c r="J36" s="134"/>
      <c r="K36" s="146">
        <f>K18+K24+K29+K34</f>
        <v>900000</v>
      </c>
      <c r="L36" s="146"/>
      <c r="M36" s="146">
        <f>M18+M24+M29+M34</f>
        <v>600000</v>
      </c>
      <c r="N36" s="91" t="str">
        <f>"//"&amp;LOOKUP(Stamdata!PP_Language,$T4:$T5,$U4:$U5)&amp;LOOKUP(Stamdata!PP_Language,$T4:$T5,V4:V5)</f>
        <v>//Egenkapitalopgørelse label</v>
      </c>
      <c r="O36" s="91" t="str">
        <f>"//"&amp;LOOKUP(Stamdata!PP_Language,V$1:W$1,V$73:W$73)&amp;IF(OR(Stamdata!PP_Koncern="Ja",Stamdata!PP_Koncern="Yes"),LOOKUP(Stamdata!PP_Language,{"DA";"EN"},{" konsolideret";" consolidated"}),"")&amp;LOOKUP(Stamdata!PP_Language,$T4:$T5,W4:W5)</f>
        <v>//Alle klasser af egenkapital aktuelt år</v>
      </c>
      <c r="P36" s="91" t="str">
        <f>"//"&amp;LOOKUP(Stamdata!PP_Language,V$1:W$1,V$73:W$73)&amp;IF(OR(Stamdata!PP_Koncern="Ja",Stamdata!PP_Koncern="Yes"),LOOKUP(Stamdata!PP_Language,{"DA";"EN"},{" konsolideret";" consolidated"}),"")&amp;LOOKUP(Stamdata!PP_Language,$T4:$T5,X4:X5)</f>
        <v>//Alle klasser af egenkapital sidste år</v>
      </c>
      <c r="S36" s="91"/>
    </row>
    <row r="37" spans="1:18" ht="15">
      <c r="A37" s="92"/>
      <c r="B37" s="92"/>
      <c r="C37" s="92"/>
      <c r="D37" s="89"/>
      <c r="E37" s="89"/>
      <c r="F37" s="89"/>
      <c r="G37" s="90"/>
      <c r="H37" s="89"/>
      <c r="I37" s="90"/>
      <c r="J37" s="89"/>
      <c r="K37" s="89"/>
      <c r="L37" s="92"/>
      <c r="M37" s="92"/>
      <c r="Q37" s="91"/>
      <c r="R37" s="91"/>
    </row>
    <row r="38" spans="1:19" ht="15">
      <c r="A38" s="92"/>
      <c r="B38" s="92"/>
      <c r="C38" s="92"/>
      <c r="D38" s="89"/>
      <c r="E38" s="89"/>
      <c r="F38" s="89"/>
      <c r="G38" s="90"/>
      <c r="H38" s="89"/>
      <c r="I38" s="90"/>
      <c r="J38" s="89"/>
      <c r="K38" s="89"/>
      <c r="L38" s="92"/>
      <c r="M38" s="92"/>
      <c r="Q38" s="91"/>
      <c r="R38" s="91"/>
      <c r="S38" s="91"/>
    </row>
    <row r="39" ht="21">
      <c r="A39" s="131" t="s">
        <v>4045</v>
      </c>
    </row>
    <row r="40" ht="15">
      <c r="A40" s="126"/>
    </row>
    <row r="41" spans="1:19" ht="30">
      <c r="A41" s="133"/>
      <c r="B41" s="133"/>
      <c r="C41" s="133"/>
      <c r="D41" s="134"/>
      <c r="E41" s="135" t="str">
        <f>TRIM(PROPER(LOOKUP(Stamdata!PP_Language,$T42:$T43,W42:W43)))</f>
        <v>Fire År Tilbage</v>
      </c>
      <c r="F41" s="134"/>
      <c r="G41" s="136" t="str">
        <f>TRIM(PROPER(LOOKUP(Stamdata!PP_Language,$T42:$T43,X42:X43)))</f>
        <v>Tre År Tilbage</v>
      </c>
      <c r="H41" s="134"/>
      <c r="I41" s="136" t="str">
        <f>TRIM(PROPER(LOOKUP(Stamdata!PP_Language,$T42:$T43,Y42:Y43)))</f>
        <v>To År Tilbage</v>
      </c>
      <c r="J41" s="134"/>
      <c r="K41" s="136" t="str">
        <f>TRIM(PROPER(LOOKUP(Stamdata!PP_Language,$T42:$T43,Z42:Z43)))</f>
        <v>Foregående År</v>
      </c>
      <c r="L41" s="137"/>
      <c r="M41" s="136" t="str">
        <f>TRIM(PROPER(LOOKUP(Stamdata!PP_Language,$T42:$T43,AA42:AA43)))</f>
        <v>Aktuelt År</v>
      </c>
      <c r="N41" s="87"/>
      <c r="O41" s="87"/>
      <c r="P41" s="87"/>
      <c r="Q41" s="88"/>
      <c r="R41" s="88"/>
      <c r="S41" s="88"/>
    </row>
    <row r="42" spans="1:27" ht="15">
      <c r="A42" s="138"/>
      <c r="B42" s="138"/>
      <c r="C42" s="138"/>
      <c r="D42" s="139"/>
      <c r="E42" s="140"/>
      <c r="F42" s="139"/>
      <c r="G42" s="139"/>
      <c r="H42" s="134"/>
      <c r="I42" s="139"/>
      <c r="J42" s="134"/>
      <c r="K42" s="139"/>
      <c r="L42" s="138"/>
      <c r="M42" s="138"/>
      <c r="N42" s="91" t="str">
        <f>"/"&amp;LOOKUP(Stamdata!PP_Language,$T42:$T43,$U42:$U43)&amp;LOOKUP(Stamdata!PP_Language,$T42:$T43,V42:V43)&amp;"{A}"</f>
        <v>/Egenkapitaludvikling label{A}</v>
      </c>
      <c r="O42" s="91" t="str">
        <f>"/"&amp;LOOKUP(Stamdata!PP_Language,$T42:$T43,$U42:$U43)&amp;LOOKUP(Stamdata!PP_Language,$T42:$T43,W42:W43)&amp;"{E}"</f>
        <v>/Egenkapitaludvikling fire år tilbage{E}</v>
      </c>
      <c r="P42" s="91" t="str">
        <f>"/"&amp;LOOKUP(Stamdata!PP_Language,$T42:$T43,$U42:$U43)&amp;LOOKUP(Stamdata!PP_Language,$T42:$T43,X42:X43)&amp;"{G}"</f>
        <v>/Egenkapitaludvikling tre år tilbage{G}</v>
      </c>
      <c r="Q42" s="91" t="str">
        <f>"/"&amp;LOOKUP(Stamdata!PP_Language,$T42:$T43,$U42:$U43)&amp;LOOKUP(Stamdata!PP_Language,$T42:$T43,Y42:Y43)&amp;"{I}"</f>
        <v>/Egenkapitaludvikling to år tilbage{I}</v>
      </c>
      <c r="R42" s="91" t="str">
        <f>"/"&amp;LOOKUP(Stamdata!PP_Language,$T42:$T43,$U42:$U43)&amp;LOOKUP(Stamdata!PP_Language,$T42:$T43,Z42:Z43)&amp;"{K}"</f>
        <v>/Egenkapitaludvikling foregående år{K}</v>
      </c>
      <c r="S42" s="91" t="str">
        <f>"/"&amp;LOOKUP(Stamdata!PP_Language,$T42:$T43,$U42:$U43)&amp;LOOKUP(Stamdata!PP_Language,$T42:$T43,AA42:AA43)&amp;"{M}"</f>
        <v>/Egenkapitaludvikling aktuelt år{M}</v>
      </c>
      <c r="T42" s="85" t="s">
        <v>3177</v>
      </c>
      <c r="U42" s="85" t="s">
        <v>3992</v>
      </c>
      <c r="V42" s="85" t="s">
        <v>3676</v>
      </c>
      <c r="W42" s="85" t="s">
        <v>3685</v>
      </c>
      <c r="X42" s="85" t="s">
        <v>3683</v>
      </c>
      <c r="Y42" s="85" t="s">
        <v>3681</v>
      </c>
      <c r="Z42" s="85" t="s">
        <v>3679</v>
      </c>
      <c r="AA42" s="85" t="s">
        <v>3677</v>
      </c>
    </row>
    <row r="43" spans="1:27" ht="15">
      <c r="A43" s="141" t="str">
        <f>LOOKUP(Stamdata!PP_Language,T$1:U$1,T73:U73)</f>
        <v>Egenkapital, primo</v>
      </c>
      <c r="B43" s="141"/>
      <c r="C43" s="141"/>
      <c r="D43" s="139"/>
      <c r="E43" s="142">
        <v>200000</v>
      </c>
      <c r="F43" s="143"/>
      <c r="G43" s="143">
        <v>400000</v>
      </c>
      <c r="H43" s="134"/>
      <c r="I43" s="143">
        <v>300000</v>
      </c>
      <c r="J43" s="134"/>
      <c r="K43" s="143">
        <v>400000</v>
      </c>
      <c r="L43" s="143"/>
      <c r="M43" s="143">
        <v>500000</v>
      </c>
      <c r="T43" s="85" t="s">
        <v>3178</v>
      </c>
      <c r="U43" s="85" t="s">
        <v>3993</v>
      </c>
      <c r="V43" s="85" t="s">
        <v>3676</v>
      </c>
      <c r="W43" s="85" t="s">
        <v>3686</v>
      </c>
      <c r="X43" s="85" t="s">
        <v>3684</v>
      </c>
      <c r="Y43" s="85" t="s">
        <v>3682</v>
      </c>
      <c r="Z43" s="85" t="s">
        <v>3680</v>
      </c>
      <c r="AA43" s="85" t="s">
        <v>3678</v>
      </c>
    </row>
    <row r="44" spans="1:13" ht="15">
      <c r="A44" s="141"/>
      <c r="B44" s="141"/>
      <c r="C44" s="141"/>
      <c r="D44" s="139"/>
      <c r="E44" s="142"/>
      <c r="F44" s="143"/>
      <c r="G44" s="143"/>
      <c r="H44" s="134"/>
      <c r="I44" s="143"/>
      <c r="J44" s="134"/>
      <c r="K44" s="143"/>
      <c r="L44" s="143"/>
      <c r="M44" s="143"/>
    </row>
    <row r="45" spans="1:13" ht="15">
      <c r="A45" s="141" t="str">
        <f>LOOKUP(Stamdata!PP_Language,T$1:U$1,T78:U78)</f>
        <v>Kapitalforhøjelse</v>
      </c>
      <c r="B45" s="141"/>
      <c r="C45" s="141"/>
      <c r="D45" s="139"/>
      <c r="E45" s="142">
        <v>200000</v>
      </c>
      <c r="F45" s="143"/>
      <c r="G45" s="143">
        <v>0</v>
      </c>
      <c r="H45" s="134"/>
      <c r="I45" s="143">
        <v>100000</v>
      </c>
      <c r="J45" s="134"/>
      <c r="K45" s="143">
        <v>100000</v>
      </c>
      <c r="L45" s="143"/>
      <c r="M45" s="143">
        <v>0</v>
      </c>
    </row>
    <row r="46" spans="1:13" ht="15">
      <c r="A46" s="141" t="str">
        <f>LOOKUP(Stamdata!PP_Language,T$1:U$1,T80:U80)</f>
        <v>Kapitalnedsættelse</v>
      </c>
      <c r="B46" s="141"/>
      <c r="C46" s="141"/>
      <c r="D46" s="139"/>
      <c r="E46" s="142">
        <v>0</v>
      </c>
      <c r="F46" s="143"/>
      <c r="G46" s="143">
        <v>-100000</v>
      </c>
      <c r="H46" s="134"/>
      <c r="I46" s="143">
        <v>0</v>
      </c>
      <c r="J46" s="134"/>
      <c r="K46" s="143">
        <v>0</v>
      </c>
      <c r="L46" s="143"/>
      <c r="M46" s="143">
        <v>0</v>
      </c>
    </row>
    <row r="47" spans="1:13" ht="15">
      <c r="A47" s="141"/>
      <c r="B47" s="141"/>
      <c r="C47" s="141"/>
      <c r="D47" s="139"/>
      <c r="E47" s="142"/>
      <c r="F47" s="143"/>
      <c r="G47" s="143"/>
      <c r="H47" s="134"/>
      <c r="I47" s="143"/>
      <c r="J47" s="134"/>
      <c r="K47" s="143"/>
      <c r="L47" s="143"/>
      <c r="M47" s="143"/>
    </row>
    <row r="48" spans="1:19" ht="15">
      <c r="A48" s="144" t="str">
        <f>LOOKUP(Stamdata!PP_Language,T$1:U$1,T115:U115)</f>
        <v>Egenkapital, ultimo</v>
      </c>
      <c r="B48" s="144"/>
      <c r="C48" s="144"/>
      <c r="D48" s="145"/>
      <c r="E48" s="146">
        <f>SUM(E43:E47)</f>
        <v>400000</v>
      </c>
      <c r="F48" s="146"/>
      <c r="G48" s="146">
        <f>SUM(G43:G47)</f>
        <v>300000</v>
      </c>
      <c r="H48" s="134"/>
      <c r="I48" s="146">
        <f>SUM(I43:I47)</f>
        <v>400000</v>
      </c>
      <c r="J48" s="134"/>
      <c r="K48" s="146">
        <f>SUM(K43:K47)</f>
        <v>500000</v>
      </c>
      <c r="L48" s="146"/>
      <c r="M48" s="146">
        <f>SUM(M43:M47)</f>
        <v>500000</v>
      </c>
      <c r="N48" s="91" t="str">
        <f>"//"&amp;LOOKUP(Stamdata!PP_Language,$T42:$T43,$U42:$U43)&amp;LOOKUP(Stamdata!PP_Language,$T42:$T43,V42:V43)</f>
        <v>//Egenkapitaludvikling label</v>
      </c>
      <c r="O48" s="91" t="str">
        <f>"//"&amp;LOOKUP(Stamdata!PP_Language,$T42:$T43,$U42:$U43)&amp;LOOKUP(Stamdata!PP_Language,$T42:$T43,W42:W43)</f>
        <v>//Egenkapitaludvikling fire år tilbage</v>
      </c>
      <c r="P48" s="91" t="str">
        <f>"//"&amp;LOOKUP(Stamdata!PP_Language,$T42:$T43,$U42:$U43)&amp;LOOKUP(Stamdata!PP_Language,$T42:$T43,X42:X43)</f>
        <v>//Egenkapitaludvikling tre år tilbage</v>
      </c>
      <c r="Q48" s="91" t="str">
        <f>"//"&amp;LOOKUP(Stamdata!PP_Language,$T42:$T43,$U42:$U43)&amp;LOOKUP(Stamdata!PP_Language,$T42:$T43,Y42:Y43)</f>
        <v>//Egenkapitaludvikling to år tilbage</v>
      </c>
      <c r="R48" s="91" t="str">
        <f>"//"&amp;LOOKUP(Stamdata!PP_Language,$T42:$T43,$U42:$U43)&amp;LOOKUP(Stamdata!PP_Language,$T42:$T43,Z42:Z43)</f>
        <v>//Egenkapitaludvikling foregående år</v>
      </c>
      <c r="S48" s="91" t="str">
        <f>"//"&amp;LOOKUP(Stamdata!PP_Language,$T42:$T43,$U42:$U43)&amp;LOOKUP(Stamdata!PP_Language,$T42:$T43,AA42:AA43)</f>
        <v>//Egenkapitaludvikling aktuelt år</v>
      </c>
    </row>
    <row r="49" spans="1:16" ht="15">
      <c r="A49" s="92"/>
      <c r="B49" s="92"/>
      <c r="C49" s="92"/>
      <c r="D49" s="89"/>
      <c r="E49" s="89"/>
      <c r="F49" s="89"/>
      <c r="G49" s="90"/>
      <c r="H49" s="89"/>
      <c r="I49" s="90"/>
      <c r="J49" s="89"/>
      <c r="K49" s="89"/>
      <c r="L49" s="92"/>
      <c r="M49" s="92"/>
      <c r="N49" s="85"/>
      <c r="O49" s="85"/>
      <c r="P49" s="85"/>
    </row>
    <row r="50" ht="21">
      <c r="A50" s="131" t="s">
        <v>4044</v>
      </c>
    </row>
    <row r="51" ht="15">
      <c r="A51" s="126"/>
    </row>
    <row r="52" spans="1:13" ht="15">
      <c r="A52" s="152" t="str">
        <f>TRIM(PROPER(LOOKUP(Stamdata!PP_Language,$T53:$T54,W53:W54)))</f>
        <v>Fire År Tilbage</v>
      </c>
      <c r="B52" s="141"/>
      <c r="C52" s="141"/>
      <c r="D52" s="139"/>
      <c r="E52" s="142"/>
      <c r="F52" s="143"/>
      <c r="G52" s="133"/>
      <c r="H52" s="133"/>
      <c r="I52" s="133"/>
      <c r="J52" s="133"/>
      <c r="K52" s="133"/>
      <c r="L52" s="133"/>
      <c r="M52" s="133"/>
    </row>
    <row r="53" spans="1:27" ht="15">
      <c r="A53" s="138"/>
      <c r="B53" s="138"/>
      <c r="C53" s="138"/>
      <c r="D53" s="139"/>
      <c r="E53" s="140"/>
      <c r="F53" s="139"/>
      <c r="G53" s="133"/>
      <c r="H53" s="133"/>
      <c r="I53" s="133"/>
      <c r="J53" s="133"/>
      <c r="K53" s="133"/>
      <c r="L53" s="133"/>
      <c r="M53" s="133"/>
      <c r="N53" s="91" t="str">
        <f>"/"&amp;LOOKUP(Stamdata!PP_Language,$T53:$T54,$U53:$U54)&amp;LOOKUP(Stamdata!PP_Language,$T53:$T54,V53:V54)&amp;"{A}"</f>
        <v>/Egenkapitaludvikling label{A}</v>
      </c>
      <c r="O53" s="91" t="str">
        <f>"/"&amp;LOOKUP(Stamdata!PP_Language,$T53:$T54,$U53:$U54)&amp;LOOKUP(Stamdata!PP_Language,$T53:$T54,W53:W54)&amp;"{E}"</f>
        <v>/Egenkapitaludvikling fire år tilbage{E}</v>
      </c>
      <c r="Q53" s="91"/>
      <c r="R53" s="91"/>
      <c r="S53" s="91"/>
      <c r="T53" s="85" t="s">
        <v>3177</v>
      </c>
      <c r="U53" s="85" t="s">
        <v>3992</v>
      </c>
      <c r="V53" s="85" t="s">
        <v>3676</v>
      </c>
      <c r="W53" s="85" t="s">
        <v>3685</v>
      </c>
      <c r="X53" s="85" t="s">
        <v>3683</v>
      </c>
      <c r="Y53" s="85" t="s">
        <v>3681</v>
      </c>
      <c r="Z53" s="85" t="s">
        <v>3679</v>
      </c>
      <c r="AA53" s="85" t="s">
        <v>3677</v>
      </c>
    </row>
    <row r="54" spans="1:27" ht="15">
      <c r="A54" s="141" t="str">
        <f>LOOKUP(Stamdata!PP_Language,T$1:U$1,T73:U73)</f>
        <v>Egenkapital, primo</v>
      </c>
      <c r="B54" s="141"/>
      <c r="C54" s="141"/>
      <c r="D54" s="139"/>
      <c r="E54" s="142">
        <v>200000</v>
      </c>
      <c r="F54" s="143"/>
      <c r="G54" s="133"/>
      <c r="H54" s="133"/>
      <c r="I54" s="133"/>
      <c r="J54" s="133"/>
      <c r="K54" s="133"/>
      <c r="L54" s="133"/>
      <c r="M54" s="133"/>
      <c r="T54" s="85" t="s">
        <v>3178</v>
      </c>
      <c r="U54" s="85" t="s">
        <v>3993</v>
      </c>
      <c r="V54" s="85" t="s">
        <v>3676</v>
      </c>
      <c r="W54" s="85" t="s">
        <v>3686</v>
      </c>
      <c r="X54" s="85" t="s">
        <v>3684</v>
      </c>
      <c r="Y54" s="85" t="s">
        <v>3682</v>
      </c>
      <c r="Z54" s="85" t="s">
        <v>3680</v>
      </c>
      <c r="AA54" s="85" t="s">
        <v>3678</v>
      </c>
    </row>
    <row r="55" spans="1:13" ht="15">
      <c r="A55" s="141"/>
      <c r="B55" s="141"/>
      <c r="C55" s="141"/>
      <c r="D55" s="139"/>
      <c r="E55" s="142"/>
      <c r="F55" s="143"/>
      <c r="G55" s="133"/>
      <c r="H55" s="133"/>
      <c r="I55" s="133"/>
      <c r="J55" s="133"/>
      <c r="K55" s="133"/>
      <c r="L55" s="133"/>
      <c r="M55" s="133"/>
    </row>
    <row r="56" spans="1:13" ht="15">
      <c r="A56" s="141" t="str">
        <f>LOOKUP(Stamdata!PP_Language,T$1:U$1,T78:U78)</f>
        <v>Kapitalforhøjelse</v>
      </c>
      <c r="B56" s="141"/>
      <c r="C56" s="141"/>
      <c r="D56" s="139"/>
      <c r="E56" s="142">
        <v>200000</v>
      </c>
      <c r="F56" s="143"/>
      <c r="G56" s="133"/>
      <c r="H56" s="133"/>
      <c r="I56" s="133"/>
      <c r="J56" s="133"/>
      <c r="K56" s="133"/>
      <c r="L56" s="133"/>
      <c r="M56" s="133"/>
    </row>
    <row r="57" spans="1:13" ht="15">
      <c r="A57" s="141" t="str">
        <f>LOOKUP(Stamdata!PP_Language,T$1:U$1,T80:U80)</f>
        <v>Kapitalnedsættelse</v>
      </c>
      <c r="B57" s="141"/>
      <c r="C57" s="141"/>
      <c r="D57" s="139"/>
      <c r="E57" s="142">
        <v>0</v>
      </c>
      <c r="F57" s="143"/>
      <c r="G57" s="133"/>
      <c r="H57" s="133"/>
      <c r="I57" s="133"/>
      <c r="J57" s="133"/>
      <c r="K57" s="133"/>
      <c r="L57" s="133"/>
      <c r="M57" s="133"/>
    </row>
    <row r="58" spans="1:13" ht="15">
      <c r="A58" s="141"/>
      <c r="B58" s="141"/>
      <c r="C58" s="141"/>
      <c r="D58" s="139"/>
      <c r="E58" s="142"/>
      <c r="F58" s="143"/>
      <c r="G58" s="133"/>
      <c r="H58" s="133"/>
      <c r="I58" s="133"/>
      <c r="J58" s="133"/>
      <c r="K58" s="133"/>
      <c r="L58" s="133"/>
      <c r="M58" s="133"/>
    </row>
    <row r="59" spans="1:19" ht="15">
      <c r="A59" s="144" t="str">
        <f>LOOKUP(Stamdata!PP_Language,T$1:U$1,T115:U115)</f>
        <v>Egenkapital, ultimo</v>
      </c>
      <c r="B59" s="144"/>
      <c r="C59" s="144"/>
      <c r="D59" s="145"/>
      <c r="E59" s="146">
        <f>SUM(E54:E58)</f>
        <v>400000</v>
      </c>
      <c r="F59" s="146"/>
      <c r="G59" s="133"/>
      <c r="H59" s="133"/>
      <c r="I59" s="133"/>
      <c r="J59" s="133"/>
      <c r="K59" s="133"/>
      <c r="L59" s="133"/>
      <c r="M59" s="133"/>
      <c r="N59" s="91" t="str">
        <f>"//"&amp;LOOKUP(Stamdata!PP_Language,$T53:$T54,$U53:$U54)&amp;LOOKUP(Stamdata!PP_Language,$T53:$T54,V53:V54)</f>
        <v>//Egenkapitaludvikling label</v>
      </c>
      <c r="O59" s="91" t="str">
        <f>"//"&amp;LOOKUP(Stamdata!PP_Language,$T53:$T54,$U53:$U54)&amp;LOOKUP(Stamdata!PP_Language,$T53:$T54,W53:W54)</f>
        <v>//Egenkapitaludvikling fire år tilbage</v>
      </c>
      <c r="Q59" s="91"/>
      <c r="R59" s="91"/>
      <c r="S59" s="91"/>
    </row>
    <row r="60" spans="1:13" ht="15">
      <c r="A60" s="141"/>
      <c r="B60" s="141"/>
      <c r="C60" s="141"/>
      <c r="D60" s="139"/>
      <c r="E60" s="143"/>
      <c r="F60" s="143"/>
      <c r="G60" s="133"/>
      <c r="H60" s="133"/>
      <c r="I60" s="133"/>
      <c r="J60" s="133"/>
      <c r="K60" s="133"/>
      <c r="L60" s="133"/>
      <c r="M60" s="133"/>
    </row>
    <row r="61" spans="1:19" ht="15">
      <c r="A61" s="153" t="str">
        <f>TRIM(PROPER(LOOKUP(Stamdata!PP_Language,$T62:$T63,X62:X63)))</f>
        <v>Tre År Tilbage</v>
      </c>
      <c r="B61" s="133"/>
      <c r="C61" s="133"/>
      <c r="D61" s="134"/>
      <c r="E61" s="133"/>
      <c r="F61" s="133"/>
      <c r="G61" s="133"/>
      <c r="H61" s="133"/>
      <c r="I61" s="133"/>
      <c r="J61" s="133"/>
      <c r="K61" s="133"/>
      <c r="L61" s="133"/>
      <c r="M61" s="133"/>
      <c r="N61" s="87"/>
      <c r="O61" s="87"/>
      <c r="P61" s="87"/>
      <c r="Q61" s="88"/>
      <c r="R61" s="88"/>
      <c r="S61" s="88"/>
    </row>
    <row r="62" spans="1:27" ht="15">
      <c r="A62" s="138"/>
      <c r="B62" s="138"/>
      <c r="C62" s="138"/>
      <c r="D62" s="139"/>
      <c r="E62" s="140"/>
      <c r="F62" s="139"/>
      <c r="G62" s="133"/>
      <c r="H62" s="133"/>
      <c r="I62" s="133"/>
      <c r="J62" s="133"/>
      <c r="K62" s="133"/>
      <c r="L62" s="133"/>
      <c r="M62" s="133"/>
      <c r="N62" s="91" t="str">
        <f>"/"&amp;LOOKUP(Stamdata!PP_Language,$T62:$T63,$U62:$U63)&amp;LOOKUP(Stamdata!PP_Language,$T62:$T63,V62:V63)&amp;"{A}"</f>
        <v>/Egenkapitaludvikling label{A}</v>
      </c>
      <c r="O62" s="91" t="str">
        <f>"/"&amp;LOOKUP(Stamdata!PP_Language,$T62:$T63,$U62:$U63)&amp;LOOKUP(Stamdata!PP_Language,$T62:$T63,X62:X63)&amp;"{E}"</f>
        <v>/Egenkapitaludvikling tre år tilbage{E}</v>
      </c>
      <c r="Q62" s="91"/>
      <c r="R62" s="91"/>
      <c r="S62" s="91"/>
      <c r="T62" s="85" t="s">
        <v>3177</v>
      </c>
      <c r="U62" s="85" t="s">
        <v>3992</v>
      </c>
      <c r="V62" s="85" t="s">
        <v>3676</v>
      </c>
      <c r="W62" s="85" t="s">
        <v>3685</v>
      </c>
      <c r="X62" s="85" t="s">
        <v>3683</v>
      </c>
      <c r="Y62" s="85" t="s">
        <v>3681</v>
      </c>
      <c r="Z62" s="85" t="s">
        <v>3679</v>
      </c>
      <c r="AA62" s="85" t="s">
        <v>3677</v>
      </c>
    </row>
    <row r="63" spans="1:27" ht="15">
      <c r="A63" s="141" t="str">
        <f>LOOKUP(Stamdata!PP_Language,T$1:U$1,T73:U73)</f>
        <v>Egenkapital, primo</v>
      </c>
      <c r="B63" s="141"/>
      <c r="C63" s="141"/>
      <c r="D63" s="139"/>
      <c r="E63" s="143">
        <v>400000</v>
      </c>
      <c r="F63" s="143"/>
      <c r="G63" s="133"/>
      <c r="H63" s="133"/>
      <c r="I63" s="133"/>
      <c r="J63" s="133"/>
      <c r="K63" s="133"/>
      <c r="L63" s="133"/>
      <c r="M63" s="133"/>
      <c r="T63" s="85" t="s">
        <v>3178</v>
      </c>
      <c r="U63" s="85" t="s">
        <v>3993</v>
      </c>
      <c r="V63" s="85" t="s">
        <v>3676</v>
      </c>
      <c r="W63" s="85" t="s">
        <v>3686</v>
      </c>
      <c r="X63" s="85" t="s">
        <v>3684</v>
      </c>
      <c r="Y63" s="85" t="s">
        <v>3682</v>
      </c>
      <c r="Z63" s="85" t="s">
        <v>3680</v>
      </c>
      <c r="AA63" s="85" t="s">
        <v>3678</v>
      </c>
    </row>
    <row r="64" spans="1:13" ht="15">
      <c r="A64" s="141"/>
      <c r="B64" s="141"/>
      <c r="C64" s="141"/>
      <c r="D64" s="139"/>
      <c r="E64" s="143"/>
      <c r="F64" s="143"/>
      <c r="G64" s="133"/>
      <c r="H64" s="133"/>
      <c r="I64" s="133"/>
      <c r="J64" s="133"/>
      <c r="K64" s="133"/>
      <c r="L64" s="133"/>
      <c r="M64" s="133"/>
    </row>
    <row r="65" spans="1:13" ht="15">
      <c r="A65" s="141" t="str">
        <f>LOOKUP(Stamdata!PP_Language,T$1:U$1,T78:U78)</f>
        <v>Kapitalforhøjelse</v>
      </c>
      <c r="B65" s="141"/>
      <c r="C65" s="141"/>
      <c r="D65" s="139"/>
      <c r="E65" s="143">
        <v>0</v>
      </c>
      <c r="F65" s="143"/>
      <c r="G65" s="133"/>
      <c r="H65" s="133"/>
      <c r="I65" s="133"/>
      <c r="J65" s="133"/>
      <c r="K65" s="133"/>
      <c r="L65" s="133"/>
      <c r="M65" s="133"/>
    </row>
    <row r="66" spans="1:13" ht="15">
      <c r="A66" s="141" t="str">
        <f>LOOKUP(Stamdata!PP_Language,T$1:U$1,T80:U80)</f>
        <v>Kapitalnedsættelse</v>
      </c>
      <c r="B66" s="141"/>
      <c r="C66" s="141"/>
      <c r="D66" s="139"/>
      <c r="E66" s="143">
        <v>-100000</v>
      </c>
      <c r="F66" s="143"/>
      <c r="G66" s="133"/>
      <c r="H66" s="133"/>
      <c r="I66" s="133"/>
      <c r="J66" s="133"/>
      <c r="K66" s="133"/>
      <c r="L66" s="133"/>
      <c r="M66" s="133"/>
    </row>
    <row r="67" spans="1:13" ht="15">
      <c r="A67" s="141"/>
      <c r="B67" s="141"/>
      <c r="C67" s="141"/>
      <c r="D67" s="139"/>
      <c r="E67" s="143"/>
      <c r="F67" s="143"/>
      <c r="G67" s="133"/>
      <c r="H67" s="133"/>
      <c r="I67" s="133"/>
      <c r="J67" s="133"/>
      <c r="K67" s="133"/>
      <c r="L67" s="133"/>
      <c r="M67" s="133"/>
    </row>
    <row r="68" spans="1:19" ht="15">
      <c r="A68" s="144" t="str">
        <f>LOOKUP(Stamdata!PP_Language,T$1:U$1,T115:U115)</f>
        <v>Egenkapital, ultimo</v>
      </c>
      <c r="B68" s="144"/>
      <c r="C68" s="144"/>
      <c r="D68" s="145"/>
      <c r="E68" s="146">
        <f>SUM(E63:E67)</f>
        <v>300000</v>
      </c>
      <c r="F68" s="146"/>
      <c r="G68" s="133"/>
      <c r="H68" s="133"/>
      <c r="I68" s="133"/>
      <c r="J68" s="133"/>
      <c r="K68" s="133"/>
      <c r="L68" s="133"/>
      <c r="M68" s="133"/>
      <c r="N68" s="91" t="str">
        <f>"//"&amp;LOOKUP(Stamdata!PP_Language,$T62:$T63,$U62:$U63)&amp;LOOKUP(Stamdata!PP_Language,$T62:$T63,V62:V63)</f>
        <v>//Egenkapitaludvikling label</v>
      </c>
      <c r="O68" s="91" t="str">
        <f>"//"&amp;LOOKUP(Stamdata!PP_Language,$T62:$T63,$U62:$U63)&amp;LOOKUP(Stamdata!PP_Language,$T62:$T63,X62:X63)</f>
        <v>//Egenkapitaludvikling tre år tilbage</v>
      </c>
      <c r="Q68" s="91"/>
      <c r="R68" s="91"/>
      <c r="S68" s="91"/>
    </row>
    <row r="69" spans="1:19" ht="15">
      <c r="A69" s="92"/>
      <c r="B69" s="92"/>
      <c r="C69" s="92"/>
      <c r="D69" s="89"/>
      <c r="E69" s="89"/>
      <c r="F69" s="89"/>
      <c r="G69" s="90"/>
      <c r="H69" s="89"/>
      <c r="I69" s="90"/>
      <c r="J69" s="89"/>
      <c r="K69" s="89"/>
      <c r="L69" s="92"/>
      <c r="M69" s="92"/>
      <c r="O69" s="125"/>
      <c r="Q69" s="91"/>
      <c r="R69" s="91"/>
      <c r="S69" s="91"/>
    </row>
    <row r="70" spans="1:19" ht="15">
      <c r="A70" s="92"/>
      <c r="B70" s="92"/>
      <c r="C70" s="92"/>
      <c r="D70" s="89"/>
      <c r="E70" s="89"/>
      <c r="F70" s="89"/>
      <c r="G70" s="90"/>
      <c r="H70" s="89"/>
      <c r="I70" s="90"/>
      <c r="J70" s="89"/>
      <c r="K70" s="89"/>
      <c r="L70" s="92"/>
      <c r="M70" s="92"/>
      <c r="Q70" s="91"/>
      <c r="R70" s="91"/>
      <c r="S70" s="91"/>
    </row>
    <row r="71" spans="1:19" ht="15">
      <c r="A71" s="92"/>
      <c r="B71" s="92"/>
      <c r="C71" s="92"/>
      <c r="D71" s="89"/>
      <c r="E71" s="89"/>
      <c r="F71" s="89"/>
      <c r="G71" s="90"/>
      <c r="H71" s="89"/>
      <c r="I71" s="90"/>
      <c r="J71" s="89"/>
      <c r="K71" s="89"/>
      <c r="L71" s="92"/>
      <c r="M71" s="92"/>
      <c r="Q71" s="91"/>
      <c r="R71" s="91"/>
      <c r="S71" s="91"/>
    </row>
    <row r="72" spans="1:23" ht="15">
      <c r="A72" s="100" t="str">
        <f>LOOKUP(Stamdata!PP_Language,T$1:U$1,T72:U72)</f>
        <v>Muligheder Y-akse (rækker) - KUN FOR EGENKAPITALOPGØRELSE:</v>
      </c>
      <c r="B72" s="92"/>
      <c r="C72" s="92"/>
      <c r="D72" s="89"/>
      <c r="E72" s="93"/>
      <c r="F72" s="94"/>
      <c r="G72" s="94"/>
      <c r="I72" s="94"/>
      <c r="K72" s="94"/>
      <c r="L72" s="94"/>
      <c r="M72" s="94"/>
      <c r="N72" s="85"/>
      <c r="O72" s="123" t="str">
        <f>LOOKUP(Stamdata!PP_Language,V$1:W$1,V72:W72)</f>
        <v>Muligheder X-akse (kolonner) - KUN FOR EGENKAPITALOPGØRELSE:</v>
      </c>
      <c r="P72" s="122"/>
      <c r="T72" s="85" t="s">
        <v>3966</v>
      </c>
      <c r="U72" s="85" t="s">
        <v>3967</v>
      </c>
      <c r="V72" s="85" t="s">
        <v>3968</v>
      </c>
      <c r="W72" s="85" t="s">
        <v>3969</v>
      </c>
    </row>
    <row r="73" spans="1:23" ht="15" outlineLevel="1">
      <c r="A73" s="92" t="str">
        <f>LOOKUP(Stamdata!PP_Language,T$1:U$1,T73:U73)</f>
        <v>Egenkapital, primo</v>
      </c>
      <c r="B73" s="92"/>
      <c r="C73" s="92"/>
      <c r="D73" s="89"/>
      <c r="E73" s="93"/>
      <c r="F73" s="94"/>
      <c r="G73" s="94"/>
      <c r="I73" s="94"/>
      <c r="K73" s="94"/>
      <c r="L73" s="94"/>
      <c r="M73" s="94"/>
      <c r="N73" s="102"/>
      <c r="O73" s="99" t="str">
        <f>LOOKUP(Stamdata!PP_Language,V$1:W$1,V73:W73)</f>
        <v>Alle klasser af egenkapital</v>
      </c>
      <c r="P73" s="99"/>
      <c r="T73" s="85" t="s">
        <v>1379</v>
      </c>
      <c r="U73" s="85" t="s">
        <v>3923</v>
      </c>
      <c r="V73" s="85" t="s">
        <v>3882</v>
      </c>
      <c r="W73" s="85" t="s">
        <v>3920</v>
      </c>
    </row>
    <row r="74" spans="1:23" ht="15" outlineLevel="1">
      <c r="A74" s="92" t="str">
        <f>LOOKUP(Stamdata!PP_Language,T$1:U$1,T74:U74)</f>
        <v>Forhøjelse (nedsættelse) af egenkapital som korrektion af fejl</v>
      </c>
      <c r="B74" s="92"/>
      <c r="C74" s="92"/>
      <c r="D74" s="89"/>
      <c r="E74" s="93"/>
      <c r="F74" s="94"/>
      <c r="G74" s="94"/>
      <c r="I74" s="94"/>
      <c r="K74" s="94"/>
      <c r="L74" s="94"/>
      <c r="M74" s="94"/>
      <c r="N74" s="99"/>
      <c r="O74" s="103" t="str">
        <f>LOOKUP(Stamdata!PP_Language,V$1:W$1,V74:W74)</f>
        <v>Registreret kapital mv.</v>
      </c>
      <c r="P74" s="104"/>
      <c r="T74" s="85" t="s">
        <v>1384</v>
      </c>
      <c r="U74" s="85" t="s">
        <v>3924</v>
      </c>
      <c r="V74" s="85" t="s">
        <v>1983</v>
      </c>
      <c r="W74" s="85" t="s">
        <v>3883</v>
      </c>
    </row>
    <row r="75" spans="1:23" ht="15" outlineLevel="1">
      <c r="A75" s="92" t="str">
        <f>LOOKUP(Stamdata!PP_Language,T$1:U$1,T75:U75)</f>
        <v>Forhøjelse (nedsættelse) af egenkapital som følge af praksisændringer</v>
      </c>
      <c r="B75" s="92"/>
      <c r="C75" s="92"/>
      <c r="D75" s="89"/>
      <c r="E75" s="93"/>
      <c r="F75" s="94"/>
      <c r="G75" s="94"/>
      <c r="I75" s="94"/>
      <c r="K75" s="94"/>
      <c r="L75" s="94"/>
      <c r="M75" s="94"/>
      <c r="N75" s="99"/>
      <c r="O75" s="105" t="str">
        <f>LOOKUP(Stamdata!PP_Language,V$1:W$1,V75:W75)</f>
        <v>Ikke indbetalt virksomhedkapital</v>
      </c>
      <c r="P75" s="106"/>
      <c r="T75" s="85" t="s">
        <v>1385</v>
      </c>
      <c r="U75" s="85" t="s">
        <v>3925</v>
      </c>
      <c r="V75" s="85" t="s">
        <v>3884</v>
      </c>
      <c r="W75" s="85" t="s">
        <v>3885</v>
      </c>
    </row>
    <row r="76" spans="1:23" ht="15" outlineLevel="1">
      <c r="A76" s="92" t="str">
        <f>LOOKUP(Stamdata!PP_Language,T$1:U$1,T76:U76)</f>
        <v>Tilgang (afgang) af egenkapital ved fusion og køb af virksomhed mv.</v>
      </c>
      <c r="B76" s="92"/>
      <c r="C76" s="92"/>
      <c r="D76" s="89"/>
      <c r="E76" s="93"/>
      <c r="F76" s="94"/>
      <c r="G76" s="94"/>
      <c r="I76" s="94"/>
      <c r="K76" s="94"/>
      <c r="L76" s="94"/>
      <c r="M76" s="94"/>
      <c r="N76" s="102"/>
      <c r="O76" s="103" t="str">
        <f>LOOKUP(Stamdata!PP_Language,V$1:W$1,V76:W76)</f>
        <v>Overkurs ved emission</v>
      </c>
      <c r="P76" s="104"/>
      <c r="T76" s="85" t="s">
        <v>2062</v>
      </c>
      <c r="U76" s="85" t="s">
        <v>3926</v>
      </c>
      <c r="V76" s="85" t="s">
        <v>233</v>
      </c>
      <c r="W76" s="85" t="s">
        <v>3886</v>
      </c>
    </row>
    <row r="77" spans="1:23" ht="15" outlineLevel="1">
      <c r="A77" s="92" t="str">
        <f>LOOKUP(Stamdata!PP_Language,T$1:U$1,T77:U77)</f>
        <v>Tilgang (afgang) af egenkapital ved spaltning og salg af virksomhed mv</v>
      </c>
      <c r="B77" s="92"/>
      <c r="C77" s="92"/>
      <c r="D77" s="89"/>
      <c r="E77" s="93"/>
      <c r="F77" s="94"/>
      <c r="G77" s="94"/>
      <c r="I77" s="94"/>
      <c r="K77" s="94"/>
      <c r="L77" s="94"/>
      <c r="M77" s="94"/>
      <c r="N77" s="99"/>
      <c r="O77" s="103" t="str">
        <f>LOOKUP(Stamdata!PP_Language,V$1:W$1,V77:W77)</f>
        <v>Reserve for opskrivninger</v>
      </c>
      <c r="P77" s="104"/>
      <c r="T77" s="85" t="s">
        <v>2063</v>
      </c>
      <c r="U77" s="85" t="s">
        <v>3927</v>
      </c>
      <c r="V77" s="85" t="s">
        <v>234</v>
      </c>
      <c r="W77" s="85" t="s">
        <v>3887</v>
      </c>
    </row>
    <row r="78" spans="1:23" ht="15" outlineLevel="1">
      <c r="A78" s="92" t="str">
        <f>LOOKUP(Stamdata!PP_Language,T$1:U$1,T78:U78)</f>
        <v>Kapitalforhøjelse</v>
      </c>
      <c r="B78" s="92"/>
      <c r="C78" s="92"/>
      <c r="D78" s="89"/>
      <c r="E78" s="93"/>
      <c r="F78" s="94"/>
      <c r="G78" s="94"/>
      <c r="I78" s="94"/>
      <c r="K78" s="94"/>
      <c r="L78" s="94"/>
      <c r="M78" s="94"/>
      <c r="N78" s="99"/>
      <c r="O78" s="105" t="str">
        <f>LOOKUP(Stamdata!PP_Language,V$1:W$1,V78:W78)</f>
        <v>Andre reserver</v>
      </c>
      <c r="P78" s="106"/>
      <c r="T78" s="85" t="s">
        <v>2064</v>
      </c>
      <c r="U78" s="85" t="s">
        <v>3928</v>
      </c>
      <c r="V78" s="85" t="s">
        <v>235</v>
      </c>
      <c r="W78" s="85" t="s">
        <v>3888</v>
      </c>
    </row>
    <row r="79" spans="1:23" ht="15" outlineLevel="1">
      <c r="A79" s="92" t="str">
        <f>LOOKUP(Stamdata!PP_Language,T$1:U$1,T79:U79)</f>
        <v>Kapitalforhøjelse ved gældskonvertering</v>
      </c>
      <c r="B79" s="92"/>
      <c r="C79" s="92"/>
      <c r="D79" s="89"/>
      <c r="E79" s="93"/>
      <c r="F79" s="94"/>
      <c r="G79" s="94"/>
      <c r="I79" s="94"/>
      <c r="K79" s="94"/>
      <c r="L79" s="94"/>
      <c r="M79" s="94"/>
      <c r="N79" s="99"/>
      <c r="O79" s="107" t="str">
        <f>LOOKUP(Stamdata!PP_Language,V$1:W$1,V79:W79)</f>
        <v>Reserve for nettoopskrivning efter indre værdis metode</v>
      </c>
      <c r="P79" s="108"/>
      <c r="T79" s="85" t="s">
        <v>4082</v>
      </c>
      <c r="U79" s="85" t="s">
        <v>4083</v>
      </c>
      <c r="V79" s="85" t="s">
        <v>214</v>
      </c>
      <c r="W79" s="85" t="s">
        <v>3889</v>
      </c>
    </row>
    <row r="80" spans="1:23" ht="15" outlineLevel="1">
      <c r="A80" s="92" t="str">
        <f>LOOKUP(Stamdata!PP_Language,T$1:U$1,T80:U80)</f>
        <v>Kapitalnedsættelse</v>
      </c>
      <c r="B80" s="92"/>
      <c r="C80" s="92"/>
      <c r="D80" s="89"/>
      <c r="E80" s="93"/>
      <c r="F80" s="94"/>
      <c r="G80" s="94"/>
      <c r="I80" s="94"/>
      <c r="K80" s="94"/>
      <c r="L80" s="94"/>
      <c r="M80" s="94"/>
      <c r="N80" s="99"/>
      <c r="O80" s="107" t="str">
        <f>LOOKUP(Stamdata!PP_Language,V$1:W$1,V80:W80)</f>
        <v>Reserve for egne kapitalandele</v>
      </c>
      <c r="P80" s="108"/>
      <c r="T80" s="85" t="s">
        <v>2065</v>
      </c>
      <c r="U80" s="85" t="s">
        <v>3929</v>
      </c>
      <c r="V80" s="85" t="s">
        <v>3890</v>
      </c>
      <c r="W80" s="85" t="s">
        <v>3891</v>
      </c>
    </row>
    <row r="81" spans="1:23" ht="15" outlineLevel="1">
      <c r="A81" s="92" t="str">
        <f>LOOKUP(Stamdata!PP_Language,T$1:U$1,T81:U81)</f>
        <v>Fondsaktier</v>
      </c>
      <c r="B81" s="92"/>
      <c r="C81" s="92"/>
      <c r="D81" s="89"/>
      <c r="E81" s="93"/>
      <c r="F81" s="94"/>
      <c r="G81" s="94"/>
      <c r="I81" s="94"/>
      <c r="K81" s="94"/>
      <c r="L81" s="94"/>
      <c r="M81" s="94"/>
      <c r="N81" s="99"/>
      <c r="O81" s="107" t="str">
        <f>LOOKUP(Stamdata!PP_Language,V$1:W$1,V81:W81)</f>
        <v>Reserve for udlån og sikkerhedsstillelse</v>
      </c>
      <c r="P81" s="108"/>
      <c r="T81" s="85" t="s">
        <v>2066</v>
      </c>
      <c r="U81" s="85" t="s">
        <v>3930</v>
      </c>
      <c r="V81" s="85" t="s">
        <v>236</v>
      </c>
      <c r="W81" s="85" t="s">
        <v>3892</v>
      </c>
    </row>
    <row r="82" spans="1:23" ht="15" outlineLevel="1">
      <c r="A82" s="92" t="str">
        <f>LOOKUP(Stamdata!PP_Language,T$1:U$1,T82:U82)</f>
        <v>Omkostninger ved kapitalforhøjelse</v>
      </c>
      <c r="B82" s="92"/>
      <c r="C82" s="92"/>
      <c r="D82" s="89"/>
      <c r="E82" s="93"/>
      <c r="F82" s="94"/>
      <c r="G82" s="94"/>
      <c r="I82" s="94"/>
      <c r="K82" s="94"/>
      <c r="L82" s="94"/>
      <c r="M82" s="94"/>
      <c r="N82" s="99"/>
      <c r="O82" s="107" t="str">
        <f>LOOKUP(Stamdata!PP_Language,V$1:W$1,V82:W82)</f>
        <v>Reserve for ikke indbetalt registreret kapital mv.</v>
      </c>
      <c r="P82" s="108"/>
      <c r="T82" s="85" t="s">
        <v>2067</v>
      </c>
      <c r="U82" s="85" t="s">
        <v>3931</v>
      </c>
      <c r="V82" s="85" t="s">
        <v>1990</v>
      </c>
      <c r="W82" s="85" t="s">
        <v>3893</v>
      </c>
    </row>
    <row r="83" spans="1:23" ht="15" outlineLevel="1">
      <c r="A83" s="92" t="str">
        <f>LOOKUP(Stamdata!PP_Language,T$1:U$1,T83:U83)</f>
        <v>Køb af egne kapitalandele</v>
      </c>
      <c r="B83" s="92"/>
      <c r="C83" s="92"/>
      <c r="D83" s="89"/>
      <c r="E83" s="93"/>
      <c r="F83" s="94"/>
      <c r="G83" s="94"/>
      <c r="I83" s="94"/>
      <c r="K83" s="94"/>
      <c r="L83" s="94"/>
      <c r="M83" s="94"/>
      <c r="N83" s="99"/>
      <c r="O83" s="107" t="str">
        <f>LOOKUP(Stamdata!PP_Language,V$1:W$1,V83:W83)</f>
        <v>Reserve for iværksætterselskab</v>
      </c>
      <c r="P83" s="108"/>
      <c r="T83" s="85" t="s">
        <v>2068</v>
      </c>
      <c r="U83" s="85" t="s">
        <v>3932</v>
      </c>
      <c r="V83" s="85" t="s">
        <v>3894</v>
      </c>
      <c r="W83" s="85" t="s">
        <v>3895</v>
      </c>
    </row>
    <row r="84" spans="1:23" ht="15" outlineLevel="1">
      <c r="A84" s="92" t="str">
        <f>LOOKUP(Stamdata!PP_Language,T$1:U$1,T84:U84)</f>
        <v>Salg af egne kapitalandele</v>
      </c>
      <c r="B84" s="92"/>
      <c r="C84" s="92"/>
      <c r="D84" s="89"/>
      <c r="E84" s="93"/>
      <c r="F84" s="94"/>
      <c r="G84" s="94"/>
      <c r="I84" s="94"/>
      <c r="K84" s="94"/>
      <c r="L84" s="94"/>
      <c r="M84" s="94"/>
      <c r="N84" s="99"/>
      <c r="O84" s="107" t="str">
        <f>LOOKUP(Stamdata!PP_Language,V$1:W$1,V84:W84)</f>
        <v>Reserve for udviklingsomkostninger</v>
      </c>
      <c r="P84" s="108"/>
      <c r="T84" s="85" t="s">
        <v>2069</v>
      </c>
      <c r="U84" s="85" t="s">
        <v>3933</v>
      </c>
      <c r="V84" s="85" t="s">
        <v>3896</v>
      </c>
      <c r="W84" s="85" t="s">
        <v>3897</v>
      </c>
    </row>
    <row r="85" spans="1:23" ht="15" outlineLevel="1">
      <c r="A85" s="92" t="str">
        <f>LOOKUP(Stamdata!PP_Language,T$1:U$1,T85:U85)</f>
        <v>Køb af minoritetsandele</v>
      </c>
      <c r="B85" s="92"/>
      <c r="C85" s="92"/>
      <c r="D85" s="89"/>
      <c r="E85" s="93"/>
      <c r="F85" s="94"/>
      <c r="G85" s="94"/>
      <c r="I85" s="94"/>
      <c r="K85" s="94"/>
      <c r="L85" s="94"/>
      <c r="M85" s="94"/>
      <c r="N85" s="102"/>
      <c r="O85" s="107" t="str">
        <f>LOOKUP(Stamdata!PP_Language,V$1:W$1,V85:W85)</f>
        <v>Reserve for dagsværdiregulering af valutakursgevinster (Tab)</v>
      </c>
      <c r="P85" s="108"/>
      <c r="T85" s="85" t="s">
        <v>3922</v>
      </c>
      <c r="U85" s="85" t="s">
        <v>3958</v>
      </c>
      <c r="V85" s="85" t="s">
        <v>4088</v>
      </c>
      <c r="W85" s="85" t="s">
        <v>4089</v>
      </c>
    </row>
    <row r="86" spans="1:23" ht="15" outlineLevel="1">
      <c r="A86" s="92" t="str">
        <f>LOOKUP(Stamdata!PP_Language,T$1:U$1,T86:U86)</f>
        <v>Salg af minoritetsandele</v>
      </c>
      <c r="B86" s="92"/>
      <c r="C86" s="92"/>
      <c r="D86" s="89"/>
      <c r="E86" s="93"/>
      <c r="F86" s="94"/>
      <c r="G86" s="94"/>
      <c r="I86" s="94"/>
      <c r="K86" s="94"/>
      <c r="L86" s="94"/>
      <c r="M86" s="94"/>
      <c r="N86" s="99"/>
      <c r="O86" s="107" t="str">
        <f>LOOKUP(Stamdata!PP_Language,V$1:W$1,V86:W86)</f>
        <v>Reserve for dagsværdi af sikring</v>
      </c>
      <c r="P86" s="108"/>
      <c r="T86" s="85" t="s">
        <v>3921</v>
      </c>
      <c r="U86" s="85" t="s">
        <v>3959</v>
      </c>
      <c r="V86" s="85" t="s">
        <v>4090</v>
      </c>
      <c r="W86" s="85" t="s">
        <v>4091</v>
      </c>
    </row>
    <row r="87" spans="1:23" ht="15" outlineLevel="1">
      <c r="A87" s="92" t="str">
        <f>LOOKUP(Stamdata!PP_Language,T$1:U$1,T87:U87)</f>
        <v>Udbytte</v>
      </c>
      <c r="B87" s="92"/>
      <c r="C87" s="92"/>
      <c r="D87" s="89"/>
      <c r="E87" s="93"/>
      <c r="F87" s="94"/>
      <c r="G87" s="94"/>
      <c r="I87" s="94"/>
      <c r="K87" s="94"/>
      <c r="L87" s="94"/>
      <c r="M87" s="94"/>
      <c r="N87" s="102"/>
      <c r="O87" s="107" t="str">
        <f>LOOKUP(Stamdata!PP_Language,V$1:W$1,V87:W87)</f>
        <v>Øvrige lovpligtige reserver</v>
      </c>
      <c r="P87" s="110"/>
      <c r="T87" s="85" t="s">
        <v>607</v>
      </c>
      <c r="U87" s="85" t="s">
        <v>3934</v>
      </c>
      <c r="V87" s="85" t="s">
        <v>215</v>
      </c>
      <c r="W87" s="85" t="s">
        <v>3898</v>
      </c>
    </row>
    <row r="88" spans="1:23" ht="15" outlineLevel="1">
      <c r="A88" s="92" t="str">
        <f>LOOKUP(Stamdata!PP_Language,T$1:U$1,T88:U88)</f>
        <v>Betalt udbytte</v>
      </c>
      <c r="B88" s="92"/>
      <c r="C88" s="92"/>
      <c r="D88" s="89"/>
      <c r="E88" s="93"/>
      <c r="F88" s="94"/>
      <c r="G88" s="94"/>
      <c r="I88" s="94"/>
      <c r="K88" s="94"/>
      <c r="L88" s="94"/>
      <c r="M88" s="94"/>
      <c r="N88" s="99"/>
      <c r="O88" s="107" t="str">
        <f>LOOKUP(Stamdata!PP_Language,V$1:W$1,V88:W88)</f>
        <v>Vedtægtsmæssige reserver</v>
      </c>
      <c r="P88" s="108"/>
      <c r="T88" s="85" t="s">
        <v>277</v>
      </c>
      <c r="U88" s="85" t="s">
        <v>3935</v>
      </c>
      <c r="V88" s="85" t="s">
        <v>216</v>
      </c>
      <c r="W88" s="85" t="s">
        <v>3899</v>
      </c>
    </row>
    <row r="89" spans="1:23" ht="15" outlineLevel="1">
      <c r="A89" s="92" t="str">
        <f>LOOKUP(Stamdata!PP_Language,T$1:U$1,T89:U89)</f>
        <v>Forhøjelse (nedsættelse) af finansielle anlægsaktiver som følge af valutakursreguleringer</v>
      </c>
      <c r="B89" s="92"/>
      <c r="C89" s="92"/>
      <c r="D89" s="89"/>
      <c r="E89" s="93"/>
      <c r="F89" s="94"/>
      <c r="G89" s="94"/>
      <c r="I89" s="94"/>
      <c r="K89" s="94"/>
      <c r="L89" s="94"/>
      <c r="M89" s="94"/>
      <c r="N89" s="99"/>
      <c r="O89" s="109" t="str">
        <f>LOOKUP(Stamdata!PP_Language,V$1:W$1,V89:W89)</f>
        <v>Reserve for biologiske aktiver</v>
      </c>
      <c r="P89" s="110"/>
      <c r="T89" s="85" t="s">
        <v>3986</v>
      </c>
      <c r="U89" s="85" t="s">
        <v>3987</v>
      </c>
      <c r="V89" s="85" t="s">
        <v>237</v>
      </c>
      <c r="W89" s="85" t="s">
        <v>3900</v>
      </c>
    </row>
    <row r="90" spans="1:23" ht="15" outlineLevel="1">
      <c r="A90" s="92" t="str">
        <f>LOOKUP(Stamdata!PP_Language,T$1:U$1,T90:U90)</f>
        <v>Værdireguleringer af egenkapitalen</v>
      </c>
      <c r="B90" s="92"/>
      <c r="C90" s="92"/>
      <c r="D90" s="89"/>
      <c r="E90" s="93"/>
      <c r="F90" s="94"/>
      <c r="G90" s="94"/>
      <c r="I90" s="94"/>
      <c r="K90" s="94"/>
      <c r="L90" s="94"/>
      <c r="M90" s="94"/>
      <c r="N90" s="102"/>
      <c r="O90" s="107" t="str">
        <f>LOOKUP(Stamdata!PP_Language,V$1:W$1,V90:W90)</f>
        <v>Øvrige reserver</v>
      </c>
      <c r="P90" s="104"/>
      <c r="T90" s="85" t="s">
        <v>2070</v>
      </c>
      <c r="U90" s="85" t="s">
        <v>3936</v>
      </c>
      <c r="V90" s="85" t="s">
        <v>217</v>
      </c>
      <c r="W90" s="85" t="s">
        <v>3901</v>
      </c>
    </row>
    <row r="91" spans="1:23" ht="15" outlineLevel="1">
      <c r="A91" s="92" t="str">
        <f>LOOKUP(Stamdata!PP_Language,T$1:U$1,T91:U91)</f>
        <v>Nettoregulering af sikringsinstrumenter</v>
      </c>
      <c r="B91" s="92"/>
      <c r="C91" s="92"/>
      <c r="D91" s="89"/>
      <c r="E91" s="93"/>
      <c r="F91" s="94"/>
      <c r="G91" s="94"/>
      <c r="I91" s="94"/>
      <c r="K91" s="94"/>
      <c r="L91" s="94"/>
      <c r="M91" s="94"/>
      <c r="N91" s="99"/>
      <c r="O91" s="109" t="str">
        <f>LOOKUP(Stamdata!PP_Language,V$1:W$1,V91:W91)</f>
        <v>Reserve for nettoopskrivning af investeringsaktiver</v>
      </c>
      <c r="P91" s="104"/>
      <c r="T91" s="85" t="s">
        <v>2071</v>
      </c>
      <c r="U91" s="85" t="s">
        <v>3937</v>
      </c>
      <c r="V91" s="85" t="s">
        <v>1920</v>
      </c>
      <c r="W91" s="85" t="s">
        <v>3902</v>
      </c>
    </row>
    <row r="92" spans="1:23" ht="15" outlineLevel="1">
      <c r="A92" s="92" t="str">
        <f>LOOKUP(Stamdata!PP_Language,T$1:U$1,T92:U92)</f>
        <v>Andre værdireguleringer af egenkapitalen</v>
      </c>
      <c r="B92" s="92"/>
      <c r="C92" s="92"/>
      <c r="D92" s="89"/>
      <c r="E92" s="93"/>
      <c r="F92" s="94"/>
      <c r="G92" s="94"/>
      <c r="I92" s="94"/>
      <c r="K92" s="94"/>
      <c r="L92" s="94"/>
      <c r="M92" s="94"/>
      <c r="N92" s="99"/>
      <c r="O92" s="103" t="str">
        <f>LOOKUP(Stamdata!PP_Language,V$1:W$1,V92:W92)</f>
        <v>Overført resultat</v>
      </c>
      <c r="P92" s="106"/>
      <c r="T92" s="85" t="s">
        <v>2072</v>
      </c>
      <c r="U92" s="85" t="s">
        <v>3938</v>
      </c>
      <c r="V92" s="85" t="s">
        <v>219</v>
      </c>
      <c r="W92" s="85" t="s">
        <v>3903</v>
      </c>
    </row>
    <row r="93" spans="1:23" ht="15" outlineLevel="1">
      <c r="A93" s="92" t="str">
        <f>LOOKUP(Stamdata!PP_Language,T$1:U$1,T93:U93)</f>
        <v>Egenkapital overført til reserver</v>
      </c>
      <c r="B93" s="92"/>
      <c r="C93" s="92"/>
      <c r="D93" s="89"/>
      <c r="E93" s="93"/>
      <c r="F93" s="94"/>
      <c r="G93" s="94"/>
      <c r="I93" s="94"/>
      <c r="K93" s="94"/>
      <c r="L93" s="94"/>
      <c r="M93" s="94"/>
      <c r="N93" s="102"/>
      <c r="O93" s="103" t="str">
        <f>LOOKUP(Stamdata!PP_Language,V$1:W$1,V93:W93)</f>
        <v>Uddelinger</v>
      </c>
      <c r="P93" s="104"/>
      <c r="T93" s="85" t="s">
        <v>2073</v>
      </c>
      <c r="U93" s="85" t="s">
        <v>3939</v>
      </c>
      <c r="V93" s="85" t="s">
        <v>218</v>
      </c>
      <c r="W93" s="85" t="s">
        <v>3904</v>
      </c>
    </row>
    <row r="94" spans="1:23" ht="15" outlineLevel="1">
      <c r="A94" s="92" t="str">
        <f>LOOKUP(Stamdata!PP_Language,T$1:U$1,T94:U94)</f>
        <v>Årets resultat</v>
      </c>
      <c r="B94" s="92"/>
      <c r="C94" s="92"/>
      <c r="D94" s="89"/>
      <c r="E94" s="93"/>
      <c r="F94" s="94"/>
      <c r="G94" s="94"/>
      <c r="I94" s="94"/>
      <c r="K94" s="94"/>
      <c r="L94" s="94"/>
      <c r="M94" s="94"/>
      <c r="N94" s="99"/>
      <c r="O94" s="105" t="str">
        <f>LOOKUP(Stamdata!PP_Language,V$1:W$1,V94:W94)</f>
        <v>Ekstraordinære uddelinger</v>
      </c>
      <c r="P94" s="104"/>
      <c r="T94" s="85" t="s">
        <v>199</v>
      </c>
      <c r="U94" s="85" t="s">
        <v>3940</v>
      </c>
      <c r="V94" s="85" t="s">
        <v>3905</v>
      </c>
      <c r="W94" s="85" t="s">
        <v>3906</v>
      </c>
    </row>
    <row r="95" spans="1:23" ht="18.75" outlineLevel="1">
      <c r="A95" s="92" t="str">
        <f>LOOKUP(Stamdata!PP_Language,T$1:U$1,T95:U95)</f>
        <v>Skat af egenkapitalbevægelser</v>
      </c>
      <c r="B95" s="92"/>
      <c r="C95" s="92"/>
      <c r="D95" s="89"/>
      <c r="E95" s="93"/>
      <c r="F95" s="94"/>
      <c r="G95" s="94"/>
      <c r="I95" s="94"/>
      <c r="K95" s="94"/>
      <c r="L95" s="94"/>
      <c r="M95" s="94"/>
      <c r="N95" s="111"/>
      <c r="O95" s="103" t="str">
        <f>LOOKUP(Stamdata!PP_Language,V$1:W$1,V95:W95)</f>
        <v>Henlagt til uddelinger</v>
      </c>
      <c r="P95" s="106"/>
      <c r="T95" s="85" t="s">
        <v>3988</v>
      </c>
      <c r="U95" s="85" t="s">
        <v>3989</v>
      </c>
      <c r="V95" s="85" t="s">
        <v>3907</v>
      </c>
      <c r="W95" s="85" t="s">
        <v>3908</v>
      </c>
    </row>
    <row r="96" spans="1:23" ht="15.75" outlineLevel="1">
      <c r="A96" s="92" t="str">
        <f>LOOKUP(Stamdata!PP_Language,T$1:U$1,T96:U96)</f>
        <v>Betalt ekstraordinært udbytte</v>
      </c>
      <c r="B96" s="92"/>
      <c r="C96" s="92"/>
      <c r="D96" s="89"/>
      <c r="E96" s="93"/>
      <c r="F96" s="94"/>
      <c r="G96" s="94"/>
      <c r="I96" s="94"/>
      <c r="K96" s="94"/>
      <c r="L96" s="94"/>
      <c r="M96" s="94"/>
      <c r="N96" s="112"/>
      <c r="O96" s="103" t="str">
        <f>LOOKUP(Stamdata!PP_Language,V$1:W$1,V96:W96)</f>
        <v>Foreslået udbytte indregnet under egenkapitalen</v>
      </c>
      <c r="P96" s="106"/>
      <c r="T96" s="85" t="s">
        <v>2074</v>
      </c>
      <c r="U96" s="85" t="s">
        <v>3941</v>
      </c>
      <c r="V96" s="85" t="s">
        <v>210</v>
      </c>
      <c r="W96" s="85" t="s">
        <v>3909</v>
      </c>
    </row>
    <row r="97" spans="1:23" ht="15" outlineLevel="1">
      <c r="A97" s="92" t="str">
        <f>LOOKUP(Stamdata!PP_Language,T$1:U$1,T97:U97)</f>
        <v>Udbytte af egne aktier</v>
      </c>
      <c r="B97" s="92"/>
      <c r="C97" s="92"/>
      <c r="D97" s="89"/>
      <c r="E97" s="93"/>
      <c r="F97" s="94"/>
      <c r="G97" s="94"/>
      <c r="I97" s="94"/>
      <c r="K97" s="94"/>
      <c r="L97" s="94"/>
      <c r="M97" s="94"/>
      <c r="N97" s="99"/>
      <c r="O97" s="105" t="str">
        <f>LOOKUP(Stamdata!PP_Language,V$1:W$1,V97:W97)</f>
        <v>Ekstraordinært udbytte indregnet under egenkapitalen</v>
      </c>
      <c r="P97" s="104"/>
      <c r="T97" s="85" t="s">
        <v>2075</v>
      </c>
      <c r="U97" s="85" t="s">
        <v>3942</v>
      </c>
      <c r="V97" s="85" t="s">
        <v>1445</v>
      </c>
      <c r="W97" s="85" t="s">
        <v>3910</v>
      </c>
    </row>
    <row r="98" spans="1:23" ht="15" outlineLevel="1">
      <c r="A98" s="92" t="str">
        <f>LOOKUP(Stamdata!PP_Language,T$1:U$1,T98:U98)</f>
        <v>Indbetaling tilgodehavender selskabskapital</v>
      </c>
      <c r="B98" s="92"/>
      <c r="C98" s="92"/>
      <c r="D98" s="89"/>
      <c r="E98" s="93"/>
      <c r="F98" s="94"/>
      <c r="G98" s="94"/>
      <c r="I98" s="94"/>
      <c r="K98" s="94"/>
      <c r="L98" s="94"/>
      <c r="M98" s="94"/>
      <c r="N98" s="99"/>
      <c r="O98" s="103" t="str">
        <f>LOOKUP(Stamdata!PP_Language,V$1:W$1,V98:W98)</f>
        <v>Indbetalt registreret kapital mv.</v>
      </c>
      <c r="P98" s="104"/>
      <c r="T98" s="85" t="s">
        <v>2076</v>
      </c>
      <c r="U98" s="85" t="s">
        <v>3943</v>
      </c>
      <c r="V98" s="85" t="s">
        <v>1985</v>
      </c>
      <c r="W98" s="85" t="s">
        <v>3911</v>
      </c>
    </row>
    <row r="99" spans="1:23" ht="15" outlineLevel="1">
      <c r="A99" s="92" t="str">
        <f>LOOKUP(Stamdata!PP_Language,T$1:U$1,T99:U99)</f>
        <v>Årets opskrivning</v>
      </c>
      <c r="B99" s="92"/>
      <c r="C99" s="92"/>
      <c r="D99" s="89"/>
      <c r="E99" s="93"/>
      <c r="F99" s="94"/>
      <c r="G99" s="94"/>
      <c r="I99" s="94"/>
      <c r="K99" s="94"/>
      <c r="L99" s="94"/>
      <c r="M99" s="94"/>
      <c r="N99" s="113"/>
      <c r="O99" s="103" t="str">
        <f>LOOKUP(Stamdata!PP_Language,V$1:W$1,V99:W99)</f>
        <v>Sikringsfond</v>
      </c>
      <c r="P99" s="104"/>
      <c r="T99" s="85" t="s">
        <v>2077</v>
      </c>
      <c r="U99" s="85" t="s">
        <v>3944</v>
      </c>
      <c r="V99" s="85" t="s">
        <v>1997</v>
      </c>
      <c r="W99" s="85" t="s">
        <v>3912</v>
      </c>
    </row>
    <row r="100" spans="1:23" ht="15" outlineLevel="1">
      <c r="A100" s="92" t="str">
        <f>LOOKUP(Stamdata!PP_Language,T$1:U$1,T100:U100)</f>
        <v>Opløsning af tidligere års opskrivning</v>
      </c>
      <c r="B100" s="92"/>
      <c r="C100" s="92"/>
      <c r="D100" s="89"/>
      <c r="E100" s="93"/>
      <c r="F100" s="94"/>
      <c r="G100" s="94"/>
      <c r="I100" s="94"/>
      <c r="K100" s="94"/>
      <c r="L100" s="94"/>
      <c r="M100" s="94"/>
      <c r="N100" s="114"/>
      <c r="O100" s="103" t="str">
        <f>LOOKUP(Stamdata!PP_Language,V$1:W$1,V100:W100)</f>
        <v>Reservefond</v>
      </c>
      <c r="P100" s="104"/>
      <c r="T100" s="85" t="s">
        <v>2078</v>
      </c>
      <c r="U100" s="85" t="s">
        <v>3945</v>
      </c>
      <c r="V100" s="85" t="s">
        <v>1998</v>
      </c>
      <c r="W100" s="85" t="s">
        <v>3913</v>
      </c>
    </row>
    <row r="101" spans="1:23" ht="15" outlineLevel="1">
      <c r="A101" s="92" t="str">
        <f>LOOKUP(Stamdata!PP_Language,T$1:U$1,T101:U101)</f>
        <v>Regulering af sikringsinstrumenter til dagsværdi</v>
      </c>
      <c r="B101" s="92"/>
      <c r="C101" s="92"/>
      <c r="D101" s="89"/>
      <c r="E101" s="93"/>
      <c r="F101" s="94"/>
      <c r="G101" s="94"/>
      <c r="I101" s="94"/>
      <c r="K101" s="94"/>
      <c r="L101" s="94"/>
      <c r="M101" s="94"/>
      <c r="N101" s="92"/>
      <c r="O101" s="103" t="str">
        <f>LOOKUP(Stamdata!PP_Language,V$1:W$1,V101:W101)</f>
        <v>Disponible reserver</v>
      </c>
      <c r="P101" s="104"/>
      <c r="T101" s="85" t="s">
        <v>2079</v>
      </c>
      <c r="U101" s="85" t="s">
        <v>3946</v>
      </c>
      <c r="V101" s="85" t="s">
        <v>1999</v>
      </c>
      <c r="W101" s="85" t="s">
        <v>3914</v>
      </c>
    </row>
    <row r="102" spans="1:23" ht="15" outlineLevel="1">
      <c r="A102" s="92" t="str">
        <f>LOOKUP(Stamdata!PP_Language,T$1:U$1,T102:U102)</f>
        <v>Regulering af sikkerhedsstillelse ved salg af selskabets kapitalandele</v>
      </c>
      <c r="B102" s="92"/>
      <c r="C102" s="92"/>
      <c r="D102" s="89"/>
      <c r="E102" s="93"/>
      <c r="F102" s="94"/>
      <c r="G102" s="94"/>
      <c r="I102" s="94"/>
      <c r="K102" s="94"/>
      <c r="L102" s="94"/>
      <c r="M102" s="94"/>
      <c r="N102" s="92"/>
      <c r="O102" s="103" t="str">
        <f>LOOKUP(Stamdata!PP_Language,V$1:W$1,V102:W102)</f>
        <v>Likvidationskonto</v>
      </c>
      <c r="P102" s="104"/>
      <c r="T102" s="85" t="s">
        <v>2080</v>
      </c>
      <c r="U102" s="85" t="s">
        <v>3947</v>
      </c>
      <c r="V102" s="85" t="s">
        <v>3915</v>
      </c>
      <c r="W102" s="85" t="s">
        <v>3916</v>
      </c>
    </row>
    <row r="103" spans="1:23" ht="15" outlineLevel="1">
      <c r="A103" s="92" t="str">
        <f>LOOKUP(Stamdata!PP_Language,T$1:U$1,T103:U103)</f>
        <v>Overført fra overkurs ved emission</v>
      </c>
      <c r="B103" s="92"/>
      <c r="C103" s="92"/>
      <c r="D103" s="89"/>
      <c r="E103" s="93"/>
      <c r="F103" s="94"/>
      <c r="G103" s="94"/>
      <c r="I103" s="94"/>
      <c r="K103" s="94"/>
      <c r="L103" s="94"/>
      <c r="M103" s="94"/>
      <c r="N103" s="92"/>
      <c r="O103" s="115" t="str">
        <f>LOOKUP(Stamdata!PP_Language,V$1:W$1,V103:W103)</f>
        <v>Aktuarmæssige gevinster (tab), som indgår i opgørelsen af pensionsforpligtelsen</v>
      </c>
      <c r="P103" s="89"/>
      <c r="T103" s="85" t="s">
        <v>2081</v>
      </c>
      <c r="U103" s="85" t="s">
        <v>3948</v>
      </c>
      <c r="V103" s="85" t="s">
        <v>3917</v>
      </c>
      <c r="W103" s="85" t="s">
        <v>3918</v>
      </c>
    </row>
    <row r="104" spans="1:23" ht="15" outlineLevel="1">
      <c r="A104" s="92" t="str">
        <f>LOOKUP(Stamdata!PP_Language,T$1:U$1,T104:U104)</f>
        <v>Overførsel til dækning af tab</v>
      </c>
      <c r="B104" s="92"/>
      <c r="C104" s="92"/>
      <c r="D104" s="89"/>
      <c r="E104" s="93"/>
      <c r="F104" s="94"/>
      <c r="G104" s="94"/>
      <c r="I104" s="94"/>
      <c r="K104" s="94"/>
      <c r="L104" s="94"/>
      <c r="M104" s="94"/>
      <c r="N104" s="92"/>
      <c r="O104" s="116" t="str">
        <f>LOOKUP(Stamdata!PP_Language,V$1:W$1,V104:W104)</f>
        <v>Egenkapital, som kan henføres til modervirksomheden</v>
      </c>
      <c r="P104" s="89"/>
      <c r="T104" s="85" t="s">
        <v>2082</v>
      </c>
      <c r="U104" s="85" t="s">
        <v>3949</v>
      </c>
      <c r="V104" s="85" t="s">
        <v>4092</v>
      </c>
      <c r="W104" s="85" t="s">
        <v>4093</v>
      </c>
    </row>
    <row r="105" spans="1:23" ht="15" outlineLevel="1">
      <c r="A105" s="92" t="str">
        <f>LOOKUP(Stamdata!PP_Language,T$1:U$1,T105:U105)</f>
        <v>Resultat i tilknyttede virksomheder</v>
      </c>
      <c r="B105" s="92"/>
      <c r="C105" s="92"/>
      <c r="D105" s="89"/>
      <c r="E105" s="93"/>
      <c r="F105" s="94"/>
      <c r="G105" s="94"/>
      <c r="I105" s="94"/>
      <c r="K105" s="94"/>
      <c r="L105" s="94"/>
      <c r="M105" s="94"/>
      <c r="O105" s="116" t="str">
        <f>LOOKUP(Stamdata!PP_Language,V$1:W$1,V105:W105)</f>
        <v>Minoritetsinteresser</v>
      </c>
      <c r="P105" s="89"/>
      <c r="T105" s="85" t="s">
        <v>986</v>
      </c>
      <c r="U105" s="85" t="s">
        <v>3950</v>
      </c>
      <c r="V105" s="85" t="s">
        <v>238</v>
      </c>
      <c r="W105" s="85" t="s">
        <v>3919</v>
      </c>
    </row>
    <row r="106" spans="1:21" ht="15" outlineLevel="1">
      <c r="A106" s="92" t="str">
        <f>LOOKUP(Stamdata!PP_Language,T$1:U$1,T106:U106)</f>
        <v>Resultat i associerede virksomheder </v>
      </c>
      <c r="B106" s="92"/>
      <c r="C106" s="92"/>
      <c r="D106" s="89"/>
      <c r="E106" s="93"/>
      <c r="F106" s="94"/>
      <c r="G106" s="94"/>
      <c r="I106" s="94"/>
      <c r="K106" s="94"/>
      <c r="L106" s="94"/>
      <c r="M106" s="94"/>
      <c r="O106" s="92"/>
      <c r="T106" s="85" t="s">
        <v>2083</v>
      </c>
      <c r="U106" s="85" t="s">
        <v>3951</v>
      </c>
    </row>
    <row r="107" spans="1:21" ht="15" outlineLevel="1">
      <c r="A107" s="92" t="str">
        <f>LOOKUP(Stamdata!PP_Language,T$1:U$1,T107:U107)</f>
        <v>Resultat i kapitalinteresser</v>
      </c>
      <c r="B107" s="92"/>
      <c r="C107" s="92"/>
      <c r="D107" s="89"/>
      <c r="E107" s="93"/>
      <c r="F107" s="94"/>
      <c r="G107" s="94"/>
      <c r="I107" s="94"/>
      <c r="K107" s="94"/>
      <c r="L107" s="94"/>
      <c r="M107" s="94"/>
      <c r="O107" s="92"/>
      <c r="T107" s="85" t="s">
        <v>4084</v>
      </c>
      <c r="U107" s="85" t="s">
        <v>4085</v>
      </c>
    </row>
    <row r="108" spans="1:21" ht="15" outlineLevel="1">
      <c r="A108" s="92" t="str">
        <f>LOOKUP(Stamdata!PP_Language,T$1:U$1,T108:U108)</f>
        <v>Tilbageførte opskrivninger i året</v>
      </c>
      <c r="B108" s="92"/>
      <c r="C108" s="92"/>
      <c r="D108" s="89"/>
      <c r="E108" s="93"/>
      <c r="F108" s="94"/>
      <c r="G108" s="94"/>
      <c r="I108" s="94"/>
      <c r="K108" s="94"/>
      <c r="L108" s="94"/>
      <c r="M108" s="94"/>
      <c r="O108" s="92"/>
      <c r="T108" s="85" t="s">
        <v>2084</v>
      </c>
      <c r="U108" s="85" t="s">
        <v>3952</v>
      </c>
    </row>
    <row r="109" spans="1:21" ht="15" outlineLevel="1" collapsed="1">
      <c r="A109" s="92" t="str">
        <f>LOOKUP(Stamdata!PP_Language,T$1:U$1,T109:U109)</f>
        <v>Udloddet udbytte fra tilknyttede virksomheder</v>
      </c>
      <c r="B109" s="92"/>
      <c r="C109" s="92"/>
      <c r="D109" s="89"/>
      <c r="E109" s="89"/>
      <c r="F109" s="89"/>
      <c r="G109" s="90"/>
      <c r="H109" s="89"/>
      <c r="I109" s="90"/>
      <c r="J109" s="89"/>
      <c r="K109" s="89"/>
      <c r="L109" s="92"/>
      <c r="M109" s="92"/>
      <c r="T109" s="85" t="s">
        <v>2085</v>
      </c>
      <c r="U109" s="85" t="s">
        <v>3953</v>
      </c>
    </row>
    <row r="110" spans="1:21" ht="15" outlineLevel="1">
      <c r="A110" s="92" t="str">
        <f>LOOKUP(Stamdata!PP_Language,T$1:U$1,T110:U110)</f>
        <v>Udloddet udbytte fra associerede virksomheder</v>
      </c>
      <c r="B110" s="97"/>
      <c r="C110" s="97"/>
      <c r="D110" s="98"/>
      <c r="E110" s="98"/>
      <c r="F110" s="98"/>
      <c r="G110" s="98"/>
      <c r="H110" s="98"/>
      <c r="I110" s="98"/>
      <c r="J110" s="98"/>
      <c r="K110" s="98"/>
      <c r="L110" s="99"/>
      <c r="M110" s="99"/>
      <c r="N110" s="97"/>
      <c r="T110" s="85" t="s">
        <v>2086</v>
      </c>
      <c r="U110" s="85" t="s">
        <v>3954</v>
      </c>
    </row>
    <row r="111" spans="1:23" s="97" customFormat="1" ht="15" outlineLevel="1">
      <c r="A111" s="92" t="str">
        <f>LOOKUP(Stamdata!PP_Language,T$1:U$1,T111:U111)</f>
        <v>Udloddet udbytte fra kapitalinteresser</v>
      </c>
      <c r="D111" s="98"/>
      <c r="F111" s="98"/>
      <c r="G111" s="98"/>
      <c r="H111" s="98"/>
      <c r="I111" s="98"/>
      <c r="J111" s="98"/>
      <c r="K111" s="98"/>
      <c r="L111" s="99"/>
      <c r="M111" s="99"/>
      <c r="O111" s="91"/>
      <c r="T111" s="85" t="s">
        <v>4086</v>
      </c>
      <c r="U111" s="85" t="s">
        <v>4087</v>
      </c>
      <c r="V111" s="85"/>
      <c r="W111" s="85"/>
    </row>
    <row r="112" spans="1:23" s="97" customFormat="1" ht="15" outlineLevel="1">
      <c r="A112" s="92" t="str">
        <f>LOOKUP(Stamdata!PP_Language,T$1:U$1,T112:U112)</f>
        <v>Kontant indbetaling i forbindelse med stiftelse</v>
      </c>
      <c r="D112" s="101"/>
      <c r="F112" s="101"/>
      <c r="G112" s="98"/>
      <c r="H112" s="101"/>
      <c r="I112" s="98"/>
      <c r="J112" s="101"/>
      <c r="K112" s="101"/>
      <c r="L112" s="102"/>
      <c r="M112" s="102"/>
      <c r="O112" s="91"/>
      <c r="T112" s="85" t="s">
        <v>2087</v>
      </c>
      <c r="U112" s="85" t="s">
        <v>3955</v>
      </c>
      <c r="V112" s="85"/>
      <c r="W112" s="85"/>
    </row>
    <row r="113" spans="1:21" s="97" customFormat="1" ht="15">
      <c r="A113" s="92" t="str">
        <f>LOOKUP(Stamdata!PP_Language,T$1:U$1,T113:U113)</f>
        <v>Tilskud fra koncern</v>
      </c>
      <c r="O113" s="91"/>
      <c r="T113" s="97" t="s">
        <v>2088</v>
      </c>
      <c r="U113" s="85" t="s">
        <v>3956</v>
      </c>
    </row>
    <row r="114" spans="1:21" s="97" customFormat="1" ht="15">
      <c r="A114" s="97" t="str">
        <f>LOOKUP(Stamdata!PP_Language,T$1:U$1,T114:U114)</f>
        <v>Forhøjelse (nedsættelse) af reserverne som følge af anvendelse af sammenlægningsmetode</v>
      </c>
      <c r="D114" s="98"/>
      <c r="F114" s="98"/>
      <c r="G114" s="98"/>
      <c r="H114" s="98"/>
      <c r="I114" s="98"/>
      <c r="J114" s="98"/>
      <c r="K114" s="98"/>
      <c r="L114" s="99"/>
      <c r="M114" s="99"/>
      <c r="T114" s="97" t="s">
        <v>3984</v>
      </c>
      <c r="U114" s="97" t="s">
        <v>3985</v>
      </c>
    </row>
    <row r="115" spans="1:21" s="97" customFormat="1" ht="15">
      <c r="A115" s="97" t="str">
        <f>LOOKUP(Stamdata!PP_Language,T$1:U$1,T115:U115)</f>
        <v>Egenkapital, ultimo</v>
      </c>
      <c r="D115" s="98"/>
      <c r="F115" s="98"/>
      <c r="G115" s="98"/>
      <c r="H115" s="98"/>
      <c r="I115" s="98"/>
      <c r="J115" s="98"/>
      <c r="K115" s="98"/>
      <c r="L115" s="99"/>
      <c r="M115" s="99"/>
      <c r="T115" s="97" t="s">
        <v>1386</v>
      </c>
      <c r="U115" s="85" t="s">
        <v>3957</v>
      </c>
    </row>
    <row r="116" spans="4:13" s="97" customFormat="1" ht="15">
      <c r="D116" s="101"/>
      <c r="F116" s="101"/>
      <c r="G116" s="98"/>
      <c r="H116" s="101"/>
      <c r="I116" s="98"/>
      <c r="J116" s="101"/>
      <c r="K116" s="101"/>
      <c r="L116" s="102"/>
      <c r="M116" s="102"/>
    </row>
    <row r="117" spans="4:13" s="97" customFormat="1" ht="15">
      <c r="D117" s="98"/>
      <c r="F117" s="98"/>
      <c r="G117" s="98"/>
      <c r="H117" s="98"/>
      <c r="I117" s="98"/>
      <c r="J117" s="98"/>
      <c r="K117" s="98"/>
      <c r="L117" s="99"/>
      <c r="M117" s="99"/>
    </row>
    <row r="118" spans="4:13" s="97" customFormat="1" ht="15">
      <c r="D118" s="98"/>
      <c r="F118" s="98"/>
      <c r="G118" s="98"/>
      <c r="H118" s="98"/>
      <c r="I118" s="98"/>
      <c r="J118" s="98"/>
      <c r="K118" s="98"/>
      <c r="L118" s="99"/>
      <c r="M118" s="99"/>
    </row>
    <row r="119" spans="4:13" s="97" customFormat="1" ht="15">
      <c r="D119" s="98"/>
      <c r="F119" s="98"/>
      <c r="G119" s="98"/>
      <c r="H119" s="98"/>
      <c r="I119" s="98"/>
      <c r="J119" s="98"/>
      <c r="K119" s="98"/>
      <c r="L119" s="99"/>
      <c r="M119" s="99"/>
    </row>
    <row r="120" spans="4:13" s="97" customFormat="1" ht="15">
      <c r="D120" s="98"/>
      <c r="F120" s="98"/>
      <c r="G120" s="98"/>
      <c r="H120" s="98"/>
      <c r="I120" s="98"/>
      <c r="J120" s="98"/>
      <c r="K120" s="98"/>
      <c r="L120" s="99"/>
      <c r="M120" s="99"/>
    </row>
    <row r="121" spans="4:13" s="97" customFormat="1" ht="15">
      <c r="D121" s="98"/>
      <c r="F121" s="98"/>
      <c r="G121" s="98"/>
      <c r="H121" s="98"/>
      <c r="I121" s="98"/>
      <c r="J121" s="98"/>
      <c r="K121" s="98"/>
      <c r="L121" s="99"/>
      <c r="M121" s="99"/>
    </row>
    <row r="122" spans="4:13" s="97" customFormat="1" ht="15">
      <c r="D122" s="98"/>
      <c r="F122" s="98"/>
      <c r="G122" s="98"/>
      <c r="H122" s="98"/>
      <c r="I122" s="98"/>
      <c r="J122" s="98"/>
      <c r="K122" s="98"/>
      <c r="L122" s="99"/>
      <c r="M122" s="99"/>
    </row>
    <row r="123" spans="4:13" s="97" customFormat="1" ht="15">
      <c r="D123" s="98"/>
      <c r="F123" s="98"/>
      <c r="G123" s="98"/>
      <c r="H123" s="98"/>
      <c r="I123" s="98"/>
      <c r="J123" s="98"/>
      <c r="K123" s="98"/>
      <c r="L123" s="99"/>
      <c r="M123" s="99"/>
    </row>
    <row r="124" spans="4:13" s="97" customFormat="1" ht="15">
      <c r="D124" s="98"/>
      <c r="F124" s="98"/>
      <c r="G124" s="98"/>
      <c r="H124" s="98"/>
      <c r="I124" s="98"/>
      <c r="J124" s="98"/>
      <c r="K124" s="98"/>
      <c r="L124" s="99"/>
      <c r="M124" s="99"/>
    </row>
    <row r="125" spans="4:13" s="97" customFormat="1" ht="15">
      <c r="D125" s="101"/>
      <c r="F125" s="101"/>
      <c r="G125" s="98"/>
      <c r="H125" s="101"/>
      <c r="I125" s="98"/>
      <c r="J125" s="101"/>
      <c r="K125" s="101"/>
      <c r="L125" s="102"/>
      <c r="M125" s="102"/>
    </row>
    <row r="126" spans="4:13" s="97" customFormat="1" ht="15">
      <c r="D126" s="98"/>
      <c r="F126" s="98"/>
      <c r="G126" s="98"/>
      <c r="H126" s="98"/>
      <c r="I126" s="98"/>
      <c r="J126" s="98"/>
      <c r="K126" s="98"/>
      <c r="L126" s="99"/>
      <c r="M126" s="99"/>
    </row>
    <row r="127" spans="4:13" s="97" customFormat="1" ht="15">
      <c r="D127" s="101"/>
      <c r="F127" s="101"/>
      <c r="G127" s="98"/>
      <c r="H127" s="101"/>
      <c r="I127" s="98"/>
      <c r="J127" s="101"/>
      <c r="K127" s="101"/>
      <c r="L127" s="102"/>
      <c r="M127" s="102"/>
    </row>
    <row r="128" spans="4:13" s="97" customFormat="1" ht="15">
      <c r="D128" s="98"/>
      <c r="F128" s="98"/>
      <c r="G128" s="98"/>
      <c r="H128" s="98"/>
      <c r="I128" s="98"/>
      <c r="J128" s="98"/>
      <c r="K128" s="98"/>
      <c r="L128" s="99"/>
      <c r="M128" s="99"/>
    </row>
    <row r="129" spans="4:13" s="97" customFormat="1" ht="15">
      <c r="D129" s="98"/>
      <c r="F129" s="98"/>
      <c r="G129" s="98"/>
      <c r="H129" s="98"/>
      <c r="I129" s="98"/>
      <c r="J129" s="98"/>
      <c r="K129" s="98"/>
      <c r="L129" s="99"/>
      <c r="M129" s="99"/>
    </row>
    <row r="130" spans="4:13" s="97" customFormat="1" ht="15">
      <c r="D130" s="101"/>
      <c r="F130" s="101"/>
      <c r="G130" s="98"/>
      <c r="H130" s="101"/>
      <c r="I130" s="98"/>
      <c r="J130" s="101"/>
      <c r="K130" s="101"/>
      <c r="L130" s="102"/>
      <c r="M130" s="102"/>
    </row>
    <row r="131" spans="4:13" s="97" customFormat="1" ht="15">
      <c r="D131" s="98"/>
      <c r="F131" s="98"/>
      <c r="G131" s="98"/>
      <c r="H131" s="98"/>
      <c r="I131" s="98"/>
      <c r="J131" s="98"/>
      <c r="K131" s="98"/>
      <c r="L131" s="99"/>
      <c r="M131" s="99"/>
    </row>
    <row r="132" spans="4:13" s="97" customFormat="1" ht="15">
      <c r="D132" s="98"/>
      <c r="F132" s="98"/>
      <c r="G132" s="98"/>
      <c r="H132" s="98"/>
      <c r="I132" s="98"/>
      <c r="J132" s="98"/>
      <c r="K132" s="98"/>
      <c r="L132" s="99"/>
      <c r="M132" s="99"/>
    </row>
    <row r="133" spans="4:13" s="97" customFormat="1" ht="15">
      <c r="D133" s="101"/>
      <c r="F133" s="101"/>
      <c r="G133" s="98"/>
      <c r="H133" s="101"/>
      <c r="I133" s="98"/>
      <c r="J133" s="101"/>
      <c r="K133" s="101"/>
      <c r="L133" s="102"/>
      <c r="M133" s="102"/>
    </row>
    <row r="134" spans="4:13" s="97" customFormat="1" ht="15">
      <c r="D134" s="101"/>
      <c r="F134" s="101"/>
      <c r="G134" s="98"/>
      <c r="H134" s="98"/>
      <c r="I134" s="98"/>
      <c r="J134" s="98"/>
      <c r="K134" s="101"/>
      <c r="L134" s="99"/>
      <c r="M134" s="99"/>
    </row>
    <row r="135" spans="4:13" s="97" customFormat="1" ht="15">
      <c r="D135" s="98"/>
      <c r="F135" s="98"/>
      <c r="G135" s="98"/>
      <c r="H135" s="98"/>
      <c r="I135" s="98"/>
      <c r="J135" s="98"/>
      <c r="K135" s="98"/>
      <c r="L135" s="99"/>
      <c r="M135" s="99"/>
    </row>
    <row r="136" spans="4:13" s="97" customFormat="1" ht="15">
      <c r="D136" s="98"/>
      <c r="F136" s="98"/>
      <c r="G136" s="98"/>
      <c r="H136" s="98"/>
      <c r="I136" s="98"/>
      <c r="J136" s="98"/>
      <c r="K136" s="98"/>
      <c r="L136" s="99"/>
      <c r="M136" s="99"/>
    </row>
    <row r="137" spans="4:13" s="97" customFormat="1" ht="15">
      <c r="D137" s="98"/>
      <c r="F137" s="98"/>
      <c r="G137" s="98"/>
      <c r="H137" s="98"/>
      <c r="I137" s="98"/>
      <c r="J137" s="98"/>
      <c r="K137" s="98"/>
      <c r="L137" s="99"/>
      <c r="M137" s="99"/>
    </row>
    <row r="138" spans="4:13" s="97" customFormat="1" ht="15">
      <c r="D138" s="98"/>
      <c r="F138" s="98"/>
      <c r="G138" s="98"/>
      <c r="H138" s="98"/>
      <c r="I138" s="98"/>
      <c r="J138" s="98"/>
      <c r="K138" s="98"/>
      <c r="L138" s="99"/>
      <c r="M138" s="99"/>
    </row>
    <row r="139" spans="4:13" s="97" customFormat="1" ht="15">
      <c r="D139" s="98"/>
      <c r="F139" s="98"/>
      <c r="G139" s="98"/>
      <c r="H139" s="98"/>
      <c r="I139" s="98"/>
      <c r="J139" s="98"/>
      <c r="K139" s="98"/>
      <c r="L139" s="113"/>
      <c r="M139" s="113"/>
    </row>
    <row r="140" spans="4:13" s="97" customFormat="1" ht="15">
      <c r="D140" s="98"/>
      <c r="F140" s="98"/>
      <c r="G140" s="98"/>
      <c r="H140" s="98"/>
      <c r="I140" s="98"/>
      <c r="J140" s="98"/>
      <c r="K140" s="98"/>
      <c r="L140" s="114"/>
      <c r="M140" s="114"/>
    </row>
    <row r="141" spans="1:23" ht="15">
      <c r="A141" s="97"/>
      <c r="B141" s="85"/>
      <c r="C141" s="85"/>
      <c r="D141" s="89"/>
      <c r="F141" s="89"/>
      <c r="G141" s="90"/>
      <c r="H141" s="89"/>
      <c r="I141" s="90"/>
      <c r="J141" s="89"/>
      <c r="K141" s="89"/>
      <c r="L141" s="92"/>
      <c r="M141" s="92"/>
      <c r="N141" s="85"/>
      <c r="O141" s="97"/>
      <c r="P141" s="97"/>
      <c r="T141" s="97"/>
      <c r="U141" s="97"/>
      <c r="V141" s="97"/>
      <c r="W141" s="97"/>
    </row>
    <row r="142" spans="1:23" ht="15">
      <c r="A142" s="97"/>
      <c r="B142" s="85"/>
      <c r="C142" s="85"/>
      <c r="D142" s="89"/>
      <c r="F142" s="89"/>
      <c r="G142" s="90"/>
      <c r="H142" s="89"/>
      <c r="I142" s="90"/>
      <c r="J142" s="89"/>
      <c r="K142" s="89"/>
      <c r="L142" s="92"/>
      <c r="M142" s="92"/>
      <c r="N142" s="85"/>
      <c r="O142" s="97"/>
      <c r="P142" s="85"/>
      <c r="T142" s="97"/>
      <c r="U142" s="97"/>
      <c r="V142" s="97"/>
      <c r="W142" s="97"/>
    </row>
    <row r="143" spans="1:16" ht="15">
      <c r="A143" s="97"/>
      <c r="B143" s="85"/>
      <c r="C143" s="85"/>
      <c r="D143" s="89"/>
      <c r="F143" s="89"/>
      <c r="G143" s="90"/>
      <c r="H143" s="89"/>
      <c r="I143" s="90"/>
      <c r="J143" s="89"/>
      <c r="K143" s="89"/>
      <c r="L143" s="92"/>
      <c r="M143" s="92"/>
      <c r="N143" s="85"/>
      <c r="O143" s="97"/>
      <c r="P143" s="85"/>
    </row>
    <row r="144" spans="1:16" ht="15">
      <c r="A144" s="97"/>
      <c r="B144" s="85"/>
      <c r="C144" s="85"/>
      <c r="D144" s="89"/>
      <c r="F144" s="89"/>
      <c r="G144" s="90"/>
      <c r="H144" s="89"/>
      <c r="I144" s="90"/>
      <c r="J144" s="89"/>
      <c r="K144" s="89"/>
      <c r="L144" s="92"/>
      <c r="M144" s="92"/>
      <c r="N144" s="85"/>
      <c r="O144" s="97"/>
      <c r="P144" s="85"/>
    </row>
    <row r="145" spans="1:16" ht="15">
      <c r="A145" s="85"/>
      <c r="B145" s="92"/>
      <c r="C145" s="92"/>
      <c r="D145" s="89"/>
      <c r="F145" s="89"/>
      <c r="G145" s="90"/>
      <c r="H145" s="89"/>
      <c r="I145" s="90"/>
      <c r="J145" s="89"/>
      <c r="K145" s="89"/>
      <c r="L145" s="92"/>
      <c r="M145" s="92"/>
      <c r="O145" s="85"/>
      <c r="P145" s="85"/>
    </row>
    <row r="146" spans="1:16" ht="15">
      <c r="A146" s="85"/>
      <c r="B146" s="95"/>
      <c r="C146" s="95"/>
      <c r="D146" s="96"/>
      <c r="E146" s="96"/>
      <c r="F146" s="96"/>
      <c r="G146" s="90"/>
      <c r="H146" s="96"/>
      <c r="I146" s="90"/>
      <c r="J146" s="96"/>
      <c r="K146" s="96"/>
      <c r="L146" s="95"/>
      <c r="M146" s="95"/>
      <c r="O146" s="85"/>
      <c r="P146" s="89"/>
    </row>
    <row r="147" spans="1:16" ht="15">
      <c r="A147" s="85"/>
      <c r="B147" s="92"/>
      <c r="C147" s="92"/>
      <c r="D147" s="89"/>
      <c r="E147" s="89"/>
      <c r="F147" s="89"/>
      <c r="G147" s="90"/>
      <c r="H147" s="89"/>
      <c r="I147" s="90"/>
      <c r="J147" s="89"/>
      <c r="K147" s="89"/>
      <c r="L147" s="92"/>
      <c r="M147" s="92"/>
      <c r="O147" s="85"/>
      <c r="P147" s="89"/>
    </row>
    <row r="148" spans="1:15" ht="15">
      <c r="A148" s="85"/>
      <c r="B148" s="92"/>
      <c r="C148" s="92"/>
      <c r="D148" s="89"/>
      <c r="E148" s="89"/>
      <c r="F148" s="89"/>
      <c r="G148" s="90"/>
      <c r="H148" s="89"/>
      <c r="I148" s="90"/>
      <c r="J148" s="89"/>
      <c r="K148" s="89"/>
      <c r="L148" s="92"/>
      <c r="M148" s="92"/>
      <c r="O148" s="85"/>
    </row>
    <row r="149" spans="1:15" ht="15">
      <c r="A149" s="92"/>
      <c r="B149" s="92"/>
      <c r="C149" s="92"/>
      <c r="D149" s="117"/>
      <c r="E149" s="117"/>
      <c r="F149" s="117"/>
      <c r="G149" s="90"/>
      <c r="H149" s="89"/>
      <c r="I149" s="90"/>
      <c r="J149" s="89"/>
      <c r="K149" s="117"/>
      <c r="L149" s="92"/>
      <c r="M149" s="92"/>
      <c r="O149" s="92"/>
    </row>
    <row r="150" spans="1:13" ht="15">
      <c r="A150" s="95"/>
      <c r="B150" s="92"/>
      <c r="C150" s="92"/>
      <c r="D150" s="89"/>
      <c r="E150" s="89"/>
      <c r="F150" s="89"/>
      <c r="G150" s="90"/>
      <c r="H150" s="89"/>
      <c r="I150" s="90"/>
      <c r="J150" s="89"/>
      <c r="K150" s="89"/>
      <c r="L150" s="92"/>
      <c r="M150" s="92"/>
    </row>
    <row r="151" spans="1:13" ht="15">
      <c r="A151" s="92"/>
      <c r="B151" s="92"/>
      <c r="C151" s="92"/>
      <c r="D151" s="89"/>
      <c r="E151" s="89"/>
      <c r="F151" s="89"/>
      <c r="G151" s="90"/>
      <c r="H151" s="89"/>
      <c r="I151" s="90"/>
      <c r="J151" s="89"/>
      <c r="K151" s="89"/>
      <c r="L151" s="92"/>
      <c r="M151" s="92"/>
    </row>
    <row r="152" spans="1:13" ht="15">
      <c r="A152" s="92"/>
      <c r="B152" s="95"/>
      <c r="C152" s="95"/>
      <c r="D152" s="96"/>
      <c r="E152" s="96"/>
      <c r="F152" s="96"/>
      <c r="G152" s="90"/>
      <c r="H152" s="96"/>
      <c r="I152" s="90"/>
      <c r="J152" s="96"/>
      <c r="K152" s="96"/>
      <c r="L152" s="95"/>
      <c r="M152" s="95"/>
    </row>
    <row r="153" spans="1:13" ht="15">
      <c r="A153" s="92"/>
      <c r="B153" s="92"/>
      <c r="C153" s="92"/>
      <c r="D153" s="89"/>
      <c r="E153" s="89"/>
      <c r="F153" s="89"/>
      <c r="G153" s="90"/>
      <c r="H153" s="89"/>
      <c r="I153" s="90"/>
      <c r="J153" s="89"/>
      <c r="K153" s="89"/>
      <c r="L153" s="92"/>
      <c r="M153" s="92"/>
    </row>
    <row r="154" spans="1:13" ht="15">
      <c r="A154" s="92"/>
      <c r="B154" s="92"/>
      <c r="C154" s="92"/>
      <c r="D154" s="89"/>
      <c r="E154" s="89"/>
      <c r="F154" s="89"/>
      <c r="G154" s="90"/>
      <c r="H154" s="89"/>
      <c r="I154" s="90"/>
      <c r="J154" s="89"/>
      <c r="K154" s="89"/>
      <c r="L154" s="92"/>
      <c r="M154" s="92"/>
    </row>
    <row r="155" spans="1:13" ht="15">
      <c r="A155" s="92"/>
      <c r="B155" s="92"/>
      <c r="C155" s="92"/>
      <c r="D155" s="89"/>
      <c r="E155" s="89"/>
      <c r="F155" s="89"/>
      <c r="G155" s="90"/>
      <c r="H155" s="89"/>
      <c r="I155" s="90"/>
      <c r="J155" s="89"/>
      <c r="K155" s="89"/>
      <c r="L155" s="92"/>
      <c r="M155" s="92"/>
    </row>
    <row r="156" spans="1:13" ht="15">
      <c r="A156" s="95"/>
      <c r="B156" s="92"/>
      <c r="C156" s="92"/>
      <c r="D156" s="117"/>
      <c r="E156" s="117"/>
      <c r="F156" s="117"/>
      <c r="G156" s="90"/>
      <c r="H156" s="89"/>
      <c r="I156" s="90"/>
      <c r="J156" s="89"/>
      <c r="K156" s="117"/>
      <c r="L156" s="92"/>
      <c r="M156" s="92"/>
    </row>
    <row r="157" spans="1:13" ht="15">
      <c r="A157" s="92"/>
      <c r="B157" s="92"/>
      <c r="C157" s="92"/>
      <c r="D157" s="89"/>
      <c r="E157" s="89"/>
      <c r="F157" s="89"/>
      <c r="G157" s="90"/>
      <c r="H157" s="89"/>
      <c r="I157" s="90"/>
      <c r="J157" s="89"/>
      <c r="K157" s="89"/>
      <c r="L157" s="92"/>
      <c r="M157" s="92"/>
    </row>
    <row r="158" spans="1:13" ht="15">
      <c r="A158" s="92"/>
      <c r="B158" s="92"/>
      <c r="C158" s="92"/>
      <c r="D158" s="89"/>
      <c r="E158" s="89"/>
      <c r="F158" s="89"/>
      <c r="G158" s="90"/>
      <c r="H158" s="89"/>
      <c r="I158" s="90"/>
      <c r="J158" s="89"/>
      <c r="K158" s="89"/>
      <c r="L158" s="92"/>
      <c r="M158" s="92"/>
    </row>
    <row r="159" spans="1:13" ht="15">
      <c r="A159" s="92"/>
      <c r="B159" s="95"/>
      <c r="C159" s="95"/>
      <c r="D159" s="118"/>
      <c r="E159" s="118"/>
      <c r="F159" s="118"/>
      <c r="G159" s="90"/>
      <c r="H159" s="96"/>
      <c r="I159" s="90"/>
      <c r="J159" s="96"/>
      <c r="K159" s="118"/>
      <c r="L159" s="95"/>
      <c r="M159" s="95"/>
    </row>
    <row r="160" spans="1:13" ht="15">
      <c r="A160" s="92"/>
      <c r="B160" s="92"/>
      <c r="C160" s="92"/>
      <c r="D160" s="89"/>
      <c r="E160" s="89"/>
      <c r="F160" s="89"/>
      <c r="G160" s="90"/>
      <c r="H160" s="89"/>
      <c r="I160" s="90"/>
      <c r="J160" s="89"/>
      <c r="K160" s="89"/>
      <c r="L160" s="92"/>
      <c r="M160" s="92"/>
    </row>
    <row r="161" spans="1:13" ht="15">
      <c r="A161" s="92"/>
      <c r="B161" s="92"/>
      <c r="C161" s="92"/>
      <c r="D161" s="89"/>
      <c r="E161" s="89"/>
      <c r="F161" s="89"/>
      <c r="G161" s="90"/>
      <c r="H161" s="89"/>
      <c r="I161" s="90"/>
      <c r="J161" s="89"/>
      <c r="K161" s="89"/>
      <c r="L161" s="92"/>
      <c r="M161" s="92"/>
    </row>
    <row r="162" spans="1:13" ht="15">
      <c r="A162" s="92"/>
      <c r="B162" s="92"/>
      <c r="C162" s="92"/>
      <c r="D162" s="89"/>
      <c r="E162" s="89"/>
      <c r="F162" s="89"/>
      <c r="G162" s="90"/>
      <c r="H162" s="89"/>
      <c r="I162" s="90"/>
      <c r="J162" s="89"/>
      <c r="K162" s="89"/>
      <c r="L162" s="92"/>
      <c r="M162" s="92"/>
    </row>
    <row r="163" spans="1:13" ht="15">
      <c r="A163" s="95"/>
      <c r="B163" s="92"/>
      <c r="C163" s="92"/>
      <c r="D163" s="89"/>
      <c r="E163" s="89"/>
      <c r="F163" s="89"/>
      <c r="G163" s="90"/>
      <c r="H163" s="89"/>
      <c r="I163" s="90"/>
      <c r="J163" s="89"/>
      <c r="K163" s="89"/>
      <c r="L163" s="92"/>
      <c r="M163" s="92"/>
    </row>
    <row r="164" spans="1:13" ht="15">
      <c r="A164" s="92"/>
      <c r="B164" s="92"/>
      <c r="C164" s="92"/>
      <c r="D164" s="89"/>
      <c r="E164" s="89"/>
      <c r="F164" s="89"/>
      <c r="G164" s="90"/>
      <c r="H164" s="89"/>
      <c r="I164" s="90"/>
      <c r="J164" s="89"/>
      <c r="K164" s="89"/>
      <c r="L164" s="92"/>
      <c r="M164" s="92"/>
    </row>
    <row r="165" spans="1:13" ht="15">
      <c r="A165" s="92"/>
      <c r="B165" s="92"/>
      <c r="C165" s="92"/>
      <c r="D165" s="89"/>
      <c r="E165" s="89"/>
      <c r="F165" s="89"/>
      <c r="G165" s="90"/>
      <c r="H165" s="89"/>
      <c r="I165" s="90"/>
      <c r="J165" s="89"/>
      <c r="K165" s="89"/>
      <c r="L165" s="92"/>
      <c r="M165" s="92"/>
    </row>
    <row r="166" spans="1:13" ht="15">
      <c r="A166" s="92"/>
      <c r="B166" s="92"/>
      <c r="C166" s="92"/>
      <c r="D166" s="89"/>
      <c r="E166" s="89"/>
      <c r="F166" s="89"/>
      <c r="G166" s="90"/>
      <c r="H166" s="89"/>
      <c r="I166" s="90"/>
      <c r="J166" s="89"/>
      <c r="K166" s="89"/>
      <c r="L166" s="92"/>
      <c r="M166" s="92"/>
    </row>
    <row r="167" spans="1:13" ht="15" customHeight="1">
      <c r="A167" s="92"/>
      <c r="B167" s="119"/>
      <c r="C167" s="119"/>
      <c r="D167" s="120"/>
      <c r="E167" s="120"/>
      <c r="F167" s="120"/>
      <c r="G167" s="90"/>
      <c r="H167" s="120"/>
      <c r="I167" s="90"/>
      <c r="J167" s="120"/>
      <c r="K167" s="120"/>
      <c r="L167" s="119"/>
      <c r="M167" s="119"/>
    </row>
    <row r="168" spans="1:13" ht="15">
      <c r="A168" s="92"/>
      <c r="B168" s="95"/>
      <c r="C168" s="95"/>
      <c r="D168" s="121"/>
      <c r="E168" s="121"/>
      <c r="F168" s="121"/>
      <c r="G168" s="90"/>
      <c r="H168" s="121"/>
      <c r="I168" s="90"/>
      <c r="J168" s="121"/>
      <c r="K168" s="121"/>
      <c r="L168" s="95"/>
      <c r="M168" s="95"/>
    </row>
    <row r="169" spans="1:13" ht="15">
      <c r="A169" s="92"/>
      <c r="B169" s="119"/>
      <c r="C169" s="119"/>
      <c r="D169" s="120"/>
      <c r="E169" s="120"/>
      <c r="F169" s="120"/>
      <c r="G169" s="90"/>
      <c r="H169" s="120"/>
      <c r="I169" s="90"/>
      <c r="J169" s="120"/>
      <c r="K169" s="120"/>
      <c r="L169" s="119"/>
      <c r="M169" s="119"/>
    </row>
    <row r="170" spans="1:13" ht="15">
      <c r="A170" s="92"/>
      <c r="B170" s="119"/>
      <c r="C170" s="119"/>
      <c r="D170" s="120"/>
      <c r="E170" s="120"/>
      <c r="F170" s="120"/>
      <c r="G170" s="90"/>
      <c r="H170" s="120"/>
      <c r="I170" s="90"/>
      <c r="J170" s="120"/>
      <c r="K170" s="120"/>
      <c r="L170" s="119"/>
      <c r="M170" s="119"/>
    </row>
    <row r="171" spans="1:13" ht="15">
      <c r="A171" s="119"/>
      <c r="B171" s="95"/>
      <c r="C171" s="95"/>
      <c r="D171" s="96"/>
      <c r="E171" s="96"/>
      <c r="F171" s="96"/>
      <c r="G171" s="90"/>
      <c r="H171" s="96"/>
      <c r="I171" s="90"/>
      <c r="J171" s="96"/>
      <c r="K171" s="96"/>
      <c r="L171" s="95"/>
      <c r="M171" s="95"/>
    </row>
    <row r="172" spans="1:13" ht="15">
      <c r="A172" s="95"/>
      <c r="B172" s="92"/>
      <c r="C172" s="92"/>
      <c r="D172" s="89"/>
      <c r="E172" s="89"/>
      <c r="F172" s="89"/>
      <c r="G172" s="90"/>
      <c r="H172" s="89"/>
      <c r="I172" s="90"/>
      <c r="J172" s="89"/>
      <c r="K172" s="89"/>
      <c r="L172" s="92"/>
      <c r="M172" s="92"/>
    </row>
    <row r="173" spans="1:13" ht="15">
      <c r="A173" s="119"/>
      <c r="B173" s="92"/>
      <c r="C173" s="92"/>
      <c r="D173" s="89"/>
      <c r="E173" s="89"/>
      <c r="F173" s="89"/>
      <c r="G173" s="90"/>
      <c r="H173" s="89"/>
      <c r="I173" s="90"/>
      <c r="J173" s="89"/>
      <c r="K173" s="89"/>
      <c r="L173" s="92"/>
      <c r="M173" s="92"/>
    </row>
    <row r="174" spans="1:13" ht="15">
      <c r="A174" s="119"/>
      <c r="B174" s="92"/>
      <c r="C174" s="92"/>
      <c r="D174" s="89"/>
      <c r="E174" s="89"/>
      <c r="F174" s="89"/>
      <c r="G174" s="90"/>
      <c r="H174" s="89"/>
      <c r="I174" s="90"/>
      <c r="J174" s="89"/>
      <c r="K174" s="89"/>
      <c r="L174" s="92"/>
      <c r="M174" s="92"/>
    </row>
    <row r="175" spans="1:13" ht="15">
      <c r="A175" s="95"/>
      <c r="B175" s="95"/>
      <c r="C175" s="95"/>
      <c r="D175" s="96"/>
      <c r="E175" s="96"/>
      <c r="F175" s="96"/>
      <c r="G175" s="90"/>
      <c r="H175" s="96"/>
      <c r="I175" s="90"/>
      <c r="J175" s="96"/>
      <c r="K175" s="96"/>
      <c r="L175" s="95"/>
      <c r="M175" s="95"/>
    </row>
    <row r="176" spans="1:13" ht="15">
      <c r="A176" s="92"/>
      <c r="B176" s="92"/>
      <c r="C176" s="92"/>
      <c r="D176" s="89"/>
      <c r="E176" s="89"/>
      <c r="F176" s="89"/>
      <c r="G176" s="90"/>
      <c r="H176" s="89"/>
      <c r="I176" s="90"/>
      <c r="J176" s="89"/>
      <c r="K176" s="89"/>
      <c r="L176" s="92"/>
      <c r="M176" s="92"/>
    </row>
    <row r="177" spans="1:13" ht="15">
      <c r="A177" s="92"/>
      <c r="B177" s="92"/>
      <c r="C177" s="92"/>
      <c r="D177" s="89"/>
      <c r="E177" s="89"/>
      <c r="F177" s="89"/>
      <c r="G177" s="90"/>
      <c r="H177" s="89"/>
      <c r="I177" s="90"/>
      <c r="J177" s="89"/>
      <c r="K177" s="89"/>
      <c r="L177" s="92"/>
      <c r="M177" s="92"/>
    </row>
    <row r="178" spans="1:13" ht="15">
      <c r="A178" s="92"/>
      <c r="B178" s="92"/>
      <c r="C178" s="92"/>
      <c r="D178" s="89"/>
      <c r="E178" s="89"/>
      <c r="F178" s="89"/>
      <c r="G178" s="90"/>
      <c r="H178" s="89"/>
      <c r="I178" s="90"/>
      <c r="J178" s="89"/>
      <c r="K178" s="89"/>
      <c r="L178" s="92"/>
      <c r="M178" s="92"/>
    </row>
    <row r="179" spans="1:13" ht="15">
      <c r="A179" s="95"/>
      <c r="B179" s="92"/>
      <c r="C179" s="92"/>
      <c r="D179" s="89"/>
      <c r="E179" s="89"/>
      <c r="F179" s="89"/>
      <c r="G179" s="90"/>
      <c r="H179" s="89"/>
      <c r="I179" s="90"/>
      <c r="J179" s="89"/>
      <c r="K179" s="89"/>
      <c r="L179" s="92"/>
      <c r="M179" s="92"/>
    </row>
    <row r="180" spans="1:13" ht="15">
      <c r="A180" s="92"/>
      <c r="B180" s="92"/>
      <c r="C180" s="92"/>
      <c r="D180" s="89"/>
      <c r="E180" s="89"/>
      <c r="F180" s="89"/>
      <c r="G180" s="89"/>
      <c r="H180" s="89"/>
      <c r="I180" s="89"/>
      <c r="J180" s="89"/>
      <c r="K180" s="89"/>
      <c r="L180" s="92"/>
      <c r="M180" s="92"/>
    </row>
    <row r="181" spans="1:13" ht="15">
      <c r="A181" s="92"/>
      <c r="B181" s="92"/>
      <c r="C181" s="92"/>
      <c r="D181" s="89"/>
      <c r="E181" s="89"/>
      <c r="F181" s="89"/>
      <c r="G181" s="89"/>
      <c r="H181" s="89"/>
      <c r="I181" s="89"/>
      <c r="J181" s="89"/>
      <c r="K181" s="89"/>
      <c r="L181" s="92"/>
      <c r="M181" s="92"/>
    </row>
    <row r="182" spans="1:13" ht="15">
      <c r="A182" s="92"/>
      <c r="B182" s="92"/>
      <c r="C182" s="92"/>
      <c r="D182" s="89"/>
      <c r="E182" s="89"/>
      <c r="F182" s="89"/>
      <c r="G182" s="89"/>
      <c r="H182" s="89"/>
      <c r="I182" s="89"/>
      <c r="J182" s="89"/>
      <c r="K182" s="89"/>
      <c r="L182" s="92"/>
      <c r="M182" s="92"/>
    </row>
    <row r="183" spans="1:13" ht="15">
      <c r="A183" s="92"/>
      <c r="B183" s="92"/>
      <c r="C183" s="92"/>
      <c r="D183" s="89"/>
      <c r="E183" s="89"/>
      <c r="F183" s="89"/>
      <c r="G183" s="89"/>
      <c r="H183" s="89"/>
      <c r="I183" s="89"/>
      <c r="J183" s="89"/>
      <c r="K183" s="89"/>
      <c r="L183" s="92"/>
      <c r="M183" s="92"/>
    </row>
    <row r="184" spans="1:13" ht="15">
      <c r="A184" s="92"/>
      <c r="B184" s="92"/>
      <c r="C184" s="92"/>
      <c r="D184" s="89"/>
      <c r="E184" s="89"/>
      <c r="F184" s="89"/>
      <c r="G184" s="89"/>
      <c r="H184" s="89"/>
      <c r="I184" s="89"/>
      <c r="J184" s="89"/>
      <c r="K184" s="89"/>
      <c r="L184" s="92"/>
      <c r="M184" s="92"/>
    </row>
    <row r="185" spans="1:13" ht="15">
      <c r="A185" s="92"/>
      <c r="B185" s="92"/>
      <c r="C185" s="92"/>
      <c r="D185" s="89"/>
      <c r="E185" s="89"/>
      <c r="F185" s="89"/>
      <c r="G185" s="89"/>
      <c r="H185" s="89"/>
      <c r="I185" s="89"/>
      <c r="J185" s="89"/>
      <c r="K185" s="89"/>
      <c r="L185" s="92"/>
      <c r="M185" s="92"/>
    </row>
    <row r="186" spans="1:13" ht="15">
      <c r="A186" s="92"/>
      <c r="B186" s="92"/>
      <c r="C186" s="92"/>
      <c r="D186" s="89"/>
      <c r="E186" s="89"/>
      <c r="F186" s="89"/>
      <c r="G186" s="89"/>
      <c r="H186" s="89"/>
      <c r="I186" s="89"/>
      <c r="J186" s="89"/>
      <c r="K186" s="89"/>
      <c r="L186" s="92"/>
      <c r="M186" s="92"/>
    </row>
    <row r="187" spans="1:13" ht="15">
      <c r="A187" s="92"/>
      <c r="B187" s="92"/>
      <c r="C187" s="92"/>
      <c r="D187" s="89"/>
      <c r="E187" s="89"/>
      <c r="F187" s="89"/>
      <c r="G187" s="89"/>
      <c r="H187" s="89"/>
      <c r="I187" s="89"/>
      <c r="J187" s="89"/>
      <c r="K187" s="89"/>
      <c r="L187" s="92"/>
      <c r="M187" s="92"/>
    </row>
    <row r="188" spans="1:13" ht="15">
      <c r="A188" s="92"/>
      <c r="B188" s="92"/>
      <c r="C188" s="92"/>
      <c r="D188" s="89"/>
      <c r="E188" s="89"/>
      <c r="F188" s="89"/>
      <c r="G188" s="89"/>
      <c r="H188" s="89"/>
      <c r="I188" s="89"/>
      <c r="J188" s="89"/>
      <c r="K188" s="89"/>
      <c r="L188" s="92"/>
      <c r="M188" s="92"/>
    </row>
    <row r="189" spans="1:13" ht="15">
      <c r="A189" s="92"/>
      <c r="B189" s="92"/>
      <c r="C189" s="92"/>
      <c r="D189" s="89"/>
      <c r="E189" s="89"/>
      <c r="F189" s="89"/>
      <c r="G189" s="89"/>
      <c r="H189" s="89"/>
      <c r="I189" s="89"/>
      <c r="J189" s="89"/>
      <c r="K189" s="89"/>
      <c r="L189" s="92"/>
      <c r="M189" s="92"/>
    </row>
    <row r="190" spans="1:13" ht="15">
      <c r="A190" s="92"/>
      <c r="B190" s="92"/>
      <c r="C190" s="92"/>
      <c r="D190" s="89"/>
      <c r="E190" s="89"/>
      <c r="F190" s="89"/>
      <c r="G190" s="89"/>
      <c r="H190" s="89"/>
      <c r="I190" s="89"/>
      <c r="J190" s="89"/>
      <c r="K190" s="89"/>
      <c r="L190" s="92"/>
      <c r="M190" s="92"/>
    </row>
    <row r="191" spans="1:13" ht="15">
      <c r="A191" s="92"/>
      <c r="B191" s="92"/>
      <c r="C191" s="92"/>
      <c r="D191" s="89"/>
      <c r="E191" s="89"/>
      <c r="F191" s="89"/>
      <c r="G191" s="89"/>
      <c r="H191" s="89"/>
      <c r="I191" s="89"/>
      <c r="J191" s="89"/>
      <c r="K191" s="89"/>
      <c r="L191" s="92"/>
      <c r="M191" s="92"/>
    </row>
    <row r="192" spans="1:13" ht="15">
      <c r="A192" s="92"/>
      <c r="B192" s="92"/>
      <c r="C192" s="92"/>
      <c r="D192" s="89"/>
      <c r="E192" s="89"/>
      <c r="F192" s="89"/>
      <c r="G192" s="89"/>
      <c r="H192" s="89"/>
      <c r="I192" s="89"/>
      <c r="J192" s="89"/>
      <c r="K192" s="89"/>
      <c r="L192" s="92"/>
      <c r="M192" s="92"/>
    </row>
    <row r="193" spans="1:13" ht="15">
      <c r="A193" s="92"/>
      <c r="B193" s="92"/>
      <c r="C193" s="92"/>
      <c r="D193" s="89"/>
      <c r="E193" s="89"/>
      <c r="F193" s="89"/>
      <c r="G193" s="89"/>
      <c r="H193" s="89"/>
      <c r="I193" s="89"/>
      <c r="J193" s="89"/>
      <c r="K193" s="89"/>
      <c r="L193" s="92"/>
      <c r="M193" s="92"/>
    </row>
    <row r="194" spans="1:13" ht="15">
      <c r="A194" s="92"/>
      <c r="B194" s="92"/>
      <c r="C194" s="92"/>
      <c r="D194" s="89"/>
      <c r="E194" s="89"/>
      <c r="F194" s="89"/>
      <c r="G194" s="89"/>
      <c r="H194" s="89"/>
      <c r="I194" s="89"/>
      <c r="J194" s="89"/>
      <c r="K194" s="89"/>
      <c r="L194" s="92"/>
      <c r="M194" s="92"/>
    </row>
    <row r="195" spans="1:13" ht="15">
      <c r="A195" s="92"/>
      <c r="B195" s="92"/>
      <c r="C195" s="92"/>
      <c r="D195" s="89"/>
      <c r="E195" s="89"/>
      <c r="F195" s="89"/>
      <c r="G195" s="89"/>
      <c r="H195" s="89"/>
      <c r="I195" s="89"/>
      <c r="J195" s="89"/>
      <c r="K195" s="89"/>
      <c r="L195" s="92"/>
      <c r="M195" s="92"/>
    </row>
    <row r="196" spans="1:13" ht="15">
      <c r="A196" s="92"/>
      <c r="B196" s="92"/>
      <c r="C196" s="92"/>
      <c r="D196" s="89"/>
      <c r="E196" s="89"/>
      <c r="F196" s="89"/>
      <c r="G196" s="89"/>
      <c r="H196" s="89"/>
      <c r="I196" s="89"/>
      <c r="J196" s="89"/>
      <c r="K196" s="89"/>
      <c r="L196" s="92"/>
      <c r="M196" s="92"/>
    </row>
    <row r="197" spans="1:13" ht="15">
      <c r="A197" s="92"/>
      <c r="B197" s="92"/>
      <c r="C197" s="92"/>
      <c r="D197" s="89"/>
      <c r="E197" s="89"/>
      <c r="F197" s="89"/>
      <c r="G197" s="89"/>
      <c r="H197" s="89"/>
      <c r="I197" s="89"/>
      <c r="J197" s="89"/>
      <c r="K197" s="89"/>
      <c r="L197" s="92"/>
      <c r="M197" s="92"/>
    </row>
    <row r="198" spans="1:13" ht="15">
      <c r="A198" s="92"/>
      <c r="B198" s="92"/>
      <c r="C198" s="92"/>
      <c r="D198" s="89"/>
      <c r="E198" s="89"/>
      <c r="F198" s="89"/>
      <c r="G198" s="89"/>
      <c r="H198" s="89"/>
      <c r="I198" s="89"/>
      <c r="J198" s="89"/>
      <c r="K198" s="89"/>
      <c r="L198" s="92"/>
      <c r="M198" s="92"/>
    </row>
    <row r="199" spans="1:13" ht="15">
      <c r="A199" s="92"/>
      <c r="B199" s="92"/>
      <c r="C199" s="92"/>
      <c r="D199" s="89"/>
      <c r="E199" s="89"/>
      <c r="F199" s="89"/>
      <c r="G199" s="89"/>
      <c r="H199" s="89"/>
      <c r="I199" s="89"/>
      <c r="J199" s="89"/>
      <c r="K199" s="89"/>
      <c r="L199" s="92"/>
      <c r="M199" s="92"/>
    </row>
    <row r="200" spans="1:13" ht="15">
      <c r="A200" s="92"/>
      <c r="B200" s="92"/>
      <c r="C200" s="92"/>
      <c r="D200" s="89"/>
      <c r="E200" s="89"/>
      <c r="F200" s="89"/>
      <c r="G200" s="89"/>
      <c r="H200" s="89"/>
      <c r="I200" s="89"/>
      <c r="J200" s="89"/>
      <c r="K200" s="89"/>
      <c r="L200" s="92"/>
      <c r="M200" s="92"/>
    </row>
    <row r="201" spans="1:13" ht="15">
      <c r="A201" s="92"/>
      <c r="B201" s="92"/>
      <c r="C201" s="92"/>
      <c r="D201" s="89"/>
      <c r="E201" s="89"/>
      <c r="F201" s="89"/>
      <c r="G201" s="89"/>
      <c r="H201" s="89"/>
      <c r="I201" s="89"/>
      <c r="J201" s="89"/>
      <c r="K201" s="89"/>
      <c r="L201" s="92"/>
      <c r="M201" s="92"/>
    </row>
    <row r="202" spans="1:13" ht="15">
      <c r="A202" s="92"/>
      <c r="B202" s="92"/>
      <c r="C202" s="92"/>
      <c r="D202" s="89"/>
      <c r="E202" s="89"/>
      <c r="F202" s="89"/>
      <c r="G202" s="89"/>
      <c r="H202" s="89"/>
      <c r="I202" s="89"/>
      <c r="J202" s="89"/>
      <c r="K202" s="89"/>
      <c r="L202" s="92"/>
      <c r="M202" s="92"/>
    </row>
    <row r="203" spans="1:13" ht="15">
      <c r="A203" s="92"/>
      <c r="B203" s="92"/>
      <c r="C203" s="92"/>
      <c r="D203" s="89"/>
      <c r="E203" s="89"/>
      <c r="F203" s="89"/>
      <c r="G203" s="89"/>
      <c r="H203" s="89"/>
      <c r="I203" s="89"/>
      <c r="J203" s="89"/>
      <c r="K203" s="89"/>
      <c r="L203" s="92"/>
      <c r="M203" s="92"/>
    </row>
    <row r="204" spans="1:13" ht="15">
      <c r="A204" s="92"/>
      <c r="B204" s="92"/>
      <c r="C204" s="92"/>
      <c r="D204" s="89"/>
      <c r="E204" s="89"/>
      <c r="F204" s="89"/>
      <c r="G204" s="89"/>
      <c r="H204" s="89"/>
      <c r="I204" s="89"/>
      <c r="J204" s="89"/>
      <c r="K204" s="89"/>
      <c r="L204" s="92"/>
      <c r="M204" s="92"/>
    </row>
    <row r="205" spans="1:13" ht="15">
      <c r="A205" s="92"/>
      <c r="B205" s="92"/>
      <c r="C205" s="92"/>
      <c r="D205" s="89"/>
      <c r="E205" s="89"/>
      <c r="F205" s="89"/>
      <c r="G205" s="89"/>
      <c r="H205" s="89"/>
      <c r="I205" s="89"/>
      <c r="J205" s="89"/>
      <c r="K205" s="89"/>
      <c r="L205" s="92"/>
      <c r="M205" s="92"/>
    </row>
    <row r="206" spans="1:13" ht="15">
      <c r="A206" s="92"/>
      <c r="B206" s="92"/>
      <c r="C206" s="92"/>
      <c r="D206" s="89"/>
      <c r="E206" s="89"/>
      <c r="F206" s="89"/>
      <c r="G206" s="89"/>
      <c r="H206" s="89"/>
      <c r="I206" s="89"/>
      <c r="J206" s="89"/>
      <c r="K206" s="89"/>
      <c r="L206" s="92"/>
      <c r="M206" s="92"/>
    </row>
    <row r="207" spans="1:13" ht="15">
      <c r="A207" s="92"/>
      <c r="B207" s="92"/>
      <c r="C207" s="92"/>
      <c r="D207" s="89"/>
      <c r="E207" s="89"/>
      <c r="F207" s="89"/>
      <c r="G207" s="89"/>
      <c r="H207" s="89"/>
      <c r="I207" s="89"/>
      <c r="J207" s="89"/>
      <c r="K207" s="89"/>
      <c r="L207" s="92"/>
      <c r="M207" s="92"/>
    </row>
    <row r="208" spans="1:13" ht="15">
      <c r="A208" s="92"/>
      <c r="B208" s="92"/>
      <c r="C208" s="92"/>
      <c r="D208" s="89"/>
      <c r="E208" s="89"/>
      <c r="F208" s="89"/>
      <c r="G208" s="89"/>
      <c r="H208" s="89"/>
      <c r="I208" s="89"/>
      <c r="J208" s="89"/>
      <c r="K208" s="89"/>
      <c r="L208" s="92"/>
      <c r="M208" s="92"/>
    </row>
    <row r="209" spans="1:13" ht="15">
      <c r="A209" s="92"/>
      <c r="B209" s="92"/>
      <c r="C209" s="92"/>
      <c r="D209" s="89"/>
      <c r="E209" s="89"/>
      <c r="F209" s="89"/>
      <c r="G209" s="89"/>
      <c r="H209" s="89"/>
      <c r="I209" s="89"/>
      <c r="J209" s="89"/>
      <c r="K209" s="89"/>
      <c r="L209" s="92"/>
      <c r="M209" s="92"/>
    </row>
    <row r="210" ht="15">
      <c r="A210" s="92"/>
    </row>
    <row r="211" ht="15">
      <c r="A211" s="92"/>
    </row>
    <row r="212" ht="15">
      <c r="A212" s="92"/>
    </row>
    <row r="213" ht="15">
      <c r="A213" s="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V236"/>
  <sheetViews>
    <sheetView view="pageBreakPreview" zoomScaleNormal="85" zoomScaleSheetLayoutView="10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 outlineLevelRow="1" outlineLevelCol="1"/>
  <cols>
    <col min="1" max="1" width="79.140625" style="3" bestFit="1" customWidth="1"/>
    <col min="2" max="4" width="12.7109375" style="4" customWidth="1"/>
    <col min="5" max="5" width="12.7109375" style="4" customWidth="1" collapsed="1"/>
    <col min="6" max="6" width="64.8515625" style="39" hidden="1" customWidth="1" outlineLevel="1"/>
    <col min="7" max="12" width="10.7109375" style="10" hidden="1" customWidth="1" outlineLevel="1"/>
    <col min="13" max="13" width="17.7109375" style="10" hidden="1" customWidth="1" outlineLevel="1"/>
    <col min="14" max="18" width="18.7109375" style="10" hidden="1" customWidth="1" outlineLevel="1"/>
    <col min="19" max="21" width="9.140625" style="3" hidden="1" customWidth="1" outlineLevel="1"/>
    <col min="22" max="16384" width="9.140625" style="3" customWidth="1"/>
  </cols>
  <sheetData>
    <row r="1" spans="11:12" ht="15" hidden="1">
      <c r="K1" s="10" t="s">
        <v>3177</v>
      </c>
      <c r="L1" s="10" t="s">
        <v>3178</v>
      </c>
    </row>
    <row r="2" spans="1:18" ht="15">
      <c r="A2" s="26" t="str">
        <f>LOOKUP(PP_Language,K$1:L$1,K2:L2)</f>
        <v>ParsePort stamdata, version 1.0.5.0</v>
      </c>
      <c r="K2" s="3" t="s">
        <v>4046</v>
      </c>
      <c r="L2" s="3" t="s">
        <v>4047</v>
      </c>
      <c r="O2" s="40"/>
      <c r="P2" s="40"/>
      <c r="Q2" s="40"/>
      <c r="R2" s="40"/>
    </row>
    <row r="3" spans="1:12" ht="15">
      <c r="A3" s="5"/>
      <c r="B3" s="170" t="str">
        <f>LOOKUP(PP_Language,K$1:L$1,K3:L3)</f>
        <v>OBLIGATORISK FELT</v>
      </c>
      <c r="C3" s="171"/>
      <c r="D3" s="171"/>
      <c r="E3" s="172"/>
      <c r="F3" s="41"/>
      <c r="K3" s="10" t="s">
        <v>19</v>
      </c>
      <c r="L3" s="10" t="s">
        <v>3349</v>
      </c>
    </row>
    <row r="4" spans="1:12" ht="15">
      <c r="A4" s="5"/>
      <c r="B4" s="173" t="str">
        <f>LOOKUP(PP_Language,K$1:L$1,K4:L4)</f>
        <v>AUTOMATISK FELT (kan overstyres)</v>
      </c>
      <c r="C4" s="174"/>
      <c r="D4" s="174"/>
      <c r="E4" s="175"/>
      <c r="K4" s="10" t="s">
        <v>20</v>
      </c>
      <c r="L4" s="10" t="s">
        <v>3350</v>
      </c>
    </row>
    <row r="5" spans="1:12" ht="15">
      <c r="A5" s="5"/>
      <c r="B5" s="176" t="str">
        <f>LOOKUP(PP_Language,K$1:L$1,K5:L5)</f>
        <v>UDFYLDES HVIS INFORMATIONEN FINDES I ÅRSRAPPORT</v>
      </c>
      <c r="C5" s="177"/>
      <c r="D5" s="177"/>
      <c r="E5" s="178"/>
      <c r="F5" s="42"/>
      <c r="K5" s="10" t="s">
        <v>4040</v>
      </c>
      <c r="L5" s="10" t="s">
        <v>4041</v>
      </c>
    </row>
    <row r="7" spans="2:5" ht="15">
      <c r="B7" s="180">
        <f>IF(PP_Koncern=N$16,LOOKUP(PP_Language,{"DA";"EN"},{"Koncern";"Consolidated"}),"")</f>
      </c>
      <c r="C7" s="181"/>
      <c r="D7" s="182">
        <f>IF(PP_Koncern=N$16,LOOKUP(PP_Language,{"DA";"EN"},{"Moder";"Parent"}),"")</f>
      </c>
      <c r="E7" s="182"/>
    </row>
    <row r="8" spans="1:18" ht="15">
      <c r="A8" s="6"/>
      <c r="B8" s="49" t="str">
        <f>LOOKUP(PP_Language,{"DA";"EN"},{"Aktuelt ?r";"Current year"})</f>
        <v>Aktuelt år</v>
      </c>
      <c r="C8" s="50" t="str">
        <f>LOOKUP(PP_Language,{"DA";"EN"},{"Sidste ?r";"Previous year"})</f>
        <v>Sidste år</v>
      </c>
      <c r="D8" s="49">
        <f>IF(PP_Koncern=N$16,B8,"")</f>
      </c>
      <c r="E8" s="49">
        <f>IF(PP_Koncern=N$16,C8,"")</f>
      </c>
      <c r="M8" s="43"/>
      <c r="O8" s="12"/>
      <c r="P8" s="12"/>
      <c r="Q8" s="12"/>
      <c r="R8" s="12"/>
    </row>
    <row r="9" spans="1:18" ht="15">
      <c r="A9" s="6" t="str">
        <f aca="true" t="shared" si="0" ref="A9:A17">LOOKUP(PP_Language,K$1:L$1,K9:L9)</f>
        <v>Generelt:</v>
      </c>
      <c r="K9" s="10" t="s">
        <v>21</v>
      </c>
      <c r="L9" s="10" t="s">
        <v>3183</v>
      </c>
      <c r="M9" s="43"/>
      <c r="N9" s="45" t="str">
        <f>"/"&amp;LOOKUP(PP_Language,{"DA";"EN"},{"Stamdata label";"General data label"})&amp;"{"&amp;COLUMN(A:A)&amp;"}"</f>
        <v>/Stamdata label{1}</v>
      </c>
      <c r="O9" s="46" t="str">
        <f>"/"&amp;LOOKUP(PP_Language,{"DA";"EN"},{"Stamdata aktuelt ?r";"General data current year"})&amp;IF(PP_Koncern=N$16,LOOKUP(PP_Language,{"DA";"EN"},{" konsolideret";" consolidated"}),)&amp;"{"&amp;COLUMN(G:G)&amp;"}"</f>
        <v>/Stamdata aktuelt år{7}</v>
      </c>
      <c r="P9" s="46" t="str">
        <f>"/"&amp;LOOKUP(PP_Language,{"DA";"EN"},{"Stamdata sidste ?r";"General data previous year"})&amp;IF(PP_Koncern=N$16,LOOKUP(PP_Language,{"DA";"EN"},{" konsolideret";" consolidated"}),)&amp;"{"&amp;COLUMN(H:H)&amp;"}"</f>
        <v>/Stamdata sidste år{8}</v>
      </c>
      <c r="Q9" s="46">
        <f>IF(PP_Koncern=N$16,"/"&amp;LOOKUP(PP_Language,{"DA";"EN"},{"Stamdata aktuelt ?r";"General data current year"})&amp;"{"&amp;COLUMN(I:I)&amp;"}","")</f>
      </c>
      <c r="R9" s="46">
        <f>IF(PP_Koncern=N$16,"/"&amp;LOOKUP(PP_Language,{"DA";"EN"},{"Stamdata sidste ?r";"General data previous year"})&amp;"{"&amp;COLUMN(J:J)&amp;"}","")</f>
      </c>
    </row>
    <row r="10" spans="1:22" ht="15">
      <c r="A10" s="68" t="str">
        <f t="shared" si="0"/>
        <v>Taksonomi</v>
      </c>
      <c r="B10" s="161" t="s">
        <v>3718</v>
      </c>
      <c r="C10" s="161"/>
      <c r="D10" s="161"/>
      <c r="E10" s="161"/>
      <c r="F10" s="44" t="s">
        <v>3716</v>
      </c>
      <c r="G10" s="11"/>
      <c r="H10" s="11"/>
      <c r="I10" s="11"/>
      <c r="J10" s="11"/>
      <c r="K10" s="11" t="s">
        <v>3714</v>
      </c>
      <c r="L10" s="11" t="s">
        <v>3717</v>
      </c>
      <c r="M10" s="10" t="s">
        <v>3718</v>
      </c>
      <c r="N10" s="10" t="s">
        <v>4048</v>
      </c>
      <c r="O10" s="10" t="s">
        <v>4049</v>
      </c>
      <c r="P10" s="10" t="s">
        <v>4000</v>
      </c>
      <c r="Q10" s="10" t="s">
        <v>3817</v>
      </c>
      <c r="R10" s="10" t="s">
        <v>3722</v>
      </c>
      <c r="S10" s="10" t="s">
        <v>3721</v>
      </c>
      <c r="T10" s="10" t="s">
        <v>3720</v>
      </c>
      <c r="U10" s="10" t="s">
        <v>3719</v>
      </c>
      <c r="V10" s="10"/>
    </row>
    <row r="11" spans="1:12" ht="15">
      <c r="A11" s="48" t="str">
        <f t="shared" si="0"/>
        <v>Sprogkode</v>
      </c>
      <c r="B11" s="161" t="s">
        <v>3177</v>
      </c>
      <c r="C11" s="161"/>
      <c r="D11" s="161"/>
      <c r="E11" s="161"/>
      <c r="F11" s="44" t="s">
        <v>3715</v>
      </c>
      <c r="G11" s="11"/>
      <c r="H11" s="11"/>
      <c r="I11" s="11"/>
      <c r="J11" s="11"/>
      <c r="K11" s="11" t="s">
        <v>3346</v>
      </c>
      <c r="L11" s="11" t="s">
        <v>3347</v>
      </c>
    </row>
    <row r="12" spans="1:18" ht="15">
      <c r="A12" s="29" t="str">
        <f t="shared" si="0"/>
        <v>Rapporttype</v>
      </c>
      <c r="B12" s="161" t="str">
        <f>""&amp;LOOKUP(PP_Language,{"DA";"EN"},{"?rsrapport";"Annual report"})</f>
        <v>Årsrapport</v>
      </c>
      <c r="C12" s="161" t="str">
        <f>""&amp;LOOKUP(PP_Language,{"DA";"EN"},{"?rsrapport";"Annual report"})</f>
        <v>Årsrapport</v>
      </c>
      <c r="D12" s="161" t="str">
        <f>""&amp;LOOKUP(PP_Language,{"DA";"EN"},{"?rsrapport";"Annual report"})</f>
        <v>Årsrapport</v>
      </c>
      <c r="E12" s="161" t="str">
        <f>""&amp;LOOKUP(PP_Language,{"DA";"EN"},{"?rsrapport";"Annual report"})</f>
        <v>Årsrapport</v>
      </c>
      <c r="F12" s="44" t="s">
        <v>3130</v>
      </c>
      <c r="G12" s="11" t="str">
        <f>""&amp;B12</f>
        <v>Årsrapport</v>
      </c>
      <c r="H12" s="11"/>
      <c r="I12" s="11"/>
      <c r="J12" s="11"/>
      <c r="K12" s="11" t="s">
        <v>3129</v>
      </c>
      <c r="L12" s="11" t="s">
        <v>3184</v>
      </c>
      <c r="M12" s="10" t="str">
        <f>""&amp;LOOKUP(PP_Language,{"DA";"EN"},{"?rsrapport";"Annual report"})</f>
        <v>Årsrapport</v>
      </c>
      <c r="N12" s="10" t="str">
        <f>""&amp;LOOKUP(PP_Language,{"DA";"EN"},{"Likvidationsregnskab";"Liquidation accounts"})</f>
        <v>Likvidationsregnskab</v>
      </c>
      <c r="O12" s="10" t="str">
        <f>""&amp;LOOKUP(PP_Language,{"DA";"EN"},{"Halv?rsrapport";"Interim report (6 months)"})</f>
        <v>Halvårsrapport</v>
      </c>
      <c r="P12" s="10" t="str">
        <f>""&amp;LOOKUP(PP_Language,{"DA";"EN"},{"Del?rsrapport";"Interim report (other than 6 months)"})</f>
        <v>Delårsrapport</v>
      </c>
      <c r="Q12" s="10" t="str">
        <f>""&amp;LOOKUP(PP_Language,{"DA";"EN"},{"Erkl?ring om undtagelse fra afl?ggelse ?rsrapport";"Erkl?ring om undtagelse fra afl?ggelse ?rsrapport"})</f>
        <v>Erklæring om undtagelse fra aflæggelse årsrapport</v>
      </c>
      <c r="R12" s="10" t="str">
        <f>""&amp;LOOKUP(PP_Language,{"DA";"EN"},{"Erkl?ring vedr. oms?tningsgr?nse [Lukkelov]";"Erkl?ring vedr. oms?tningsgr?nse [Lukkelov]"})</f>
        <v>Erklæring vedr. omsætningsgrænse [Lukkelov]</v>
      </c>
    </row>
    <row r="13" spans="1:18" ht="15">
      <c r="A13" t="str">
        <f t="shared" si="0"/>
        <v>Type af revisorbistand</v>
      </c>
      <c r="B13" s="161" t="str">
        <f>""&amp;LOOKUP(PP_Language,{"DA";"EN"},{"Revisionsp?tegning";"Auditor's report on audited financial statements"})</f>
        <v>Revisionspåtegning</v>
      </c>
      <c r="C13" s="161" t="str">
        <f>""&amp;LOOKUP(PP_Language,{"DA";"EN"},{"Revisionsp?tegning";"Auditor's report on audited financial statements"})</f>
        <v>Revisionspåtegning</v>
      </c>
      <c r="D13" s="161" t="str">
        <f>""&amp;LOOKUP(PP_Language,{"DA";"EN"},{"Revisionsp?tegning";"Auditor's report on audited financial statements"})</f>
        <v>Revisionspåtegning</v>
      </c>
      <c r="E13" s="161" t="str">
        <f>""&amp;LOOKUP(PP_Language,{"DA";"EN"},{"Revisionsp?tegning";"Auditor's report on audited financial statements"})</f>
        <v>Revisionspåtegning</v>
      </c>
      <c r="F13" s="44" t="s">
        <v>1805</v>
      </c>
      <c r="G13" s="11" t="str">
        <f>""&amp;B13</f>
        <v>Revisionspåtegning</v>
      </c>
      <c r="H13" s="11"/>
      <c r="I13" s="11"/>
      <c r="J13" s="11"/>
      <c r="K13" s="11" t="s">
        <v>1773</v>
      </c>
      <c r="L13" s="11" t="s">
        <v>3185</v>
      </c>
      <c r="M13" s="10" t="str">
        <f>""&amp;LOOKUP(PP_Language,{"DA";"EN"},{"Revisionsp?tegning";"Auditor's report on audited financial statements"})</f>
        <v>Revisionspåtegning</v>
      </c>
      <c r="N13" s="10" t="str">
        <f>""&amp;LOOKUP(PP_Language,{"DA";"EN"},{"Erkl?ring om udvidet gennemgang";"Auditor's report on extended review"})</f>
        <v>Erklæring om udvidet gennemgang</v>
      </c>
      <c r="O13" s="10" t="str">
        <f>""&amp;LOOKUP(PP_Language,{"DA";"EN"},{"Den uafh?ngige revisors erkl?ringer (review)";"The independent auditor's reports (Review)"})</f>
        <v>Den uafhængige revisors erklæringer (review)</v>
      </c>
      <c r="P13" s="10" t="str">
        <f>""&amp;LOOKUP(PP_Language,{"DA";"EN"},{"Andre erkl?ringer med sikkerhed";"The independent auditor's reports (Other assurance Reports)"})</f>
        <v>Andre erklæringer med sikkerhed</v>
      </c>
      <c r="Q13" s="10" t="str">
        <f>""&amp;LOOKUP(PP_Language,{"DA";"EN"},{"Andre erkl?ringer uden sikkerhed";"Auditor's reports (Other non-assurance reports)"})</f>
        <v>Andre erklæringer uden sikkerhed</v>
      </c>
      <c r="R13" s="10" t="str">
        <f>""&amp;LOOKUP(PP_Language,{"DA";"EN"},{"Ingen bistand";"No audit assistance"})</f>
        <v>Ingen bistand</v>
      </c>
    </row>
    <row r="14" spans="1:18" ht="15">
      <c r="A14" t="str">
        <f t="shared" si="0"/>
        <v>Regnskabstype</v>
      </c>
      <c r="B14" s="161" t="str">
        <f>""&amp;LOOKUP(PP_Language,{"DA";"EN"},{"Balance (kontoform) / resultatopg?relse (artsopdelt)";"Balance sheet (account form) / income statement (by nature)"})</f>
        <v>Balance (kontoform) / resultatopgørelse (artsopdelt)</v>
      </c>
      <c r="C14" s="161" t="str">
        <f>""&amp;LOOKUP(PP_Language,{"DA";"EN"},{"Balance (kontoform) / resultatopg?relse (artsopdelt)";"Balance sheet (account form) / income statement (by nature)"})</f>
        <v>Balance (kontoform) / resultatopgørelse (artsopdelt)</v>
      </c>
      <c r="D14" s="161" t="str">
        <f>""&amp;LOOKUP(PP_Language,{"DA";"EN"},{"Balance (kontoform) / resultatopg?relse (artsopdelt)";"Balance sheet (account form) / income statement (by nature)"})</f>
        <v>Balance (kontoform) / resultatopgørelse (artsopdelt)</v>
      </c>
      <c r="E14" s="161" t="str">
        <f>""&amp;LOOKUP(PP_Language,{"DA";"EN"},{"Balance (kontoform) / resultatopg?relse (artsopdelt)";"Balance sheet (account form) / income statement (by nature)"})</f>
        <v>Balance (kontoform) / resultatopgørelse (artsopdelt)</v>
      </c>
      <c r="F14" s="44" t="s">
        <v>85</v>
      </c>
      <c r="G14" s="10" t="str">
        <f>""&amp;SUBSTITUTE(B14," / ",", ")</f>
        <v>Balance (kontoform), resultatopgørelse (artsopdelt)</v>
      </c>
      <c r="K14" s="10" t="s">
        <v>22</v>
      </c>
      <c r="L14" s="10" t="s">
        <v>3186</v>
      </c>
      <c r="M14" s="10" t="str">
        <f>""&amp;LOOKUP(PP_Language,{"DA";"EN"},{"Balance (kontoform) / resultatopg?relse (artsopdelt)";"Balance sheet (account form) / income statement (by nature)"})</f>
        <v>Balance (kontoform) / resultatopgørelse (artsopdelt)</v>
      </c>
      <c r="N14" s="10" t="str">
        <f>""&amp;LOOKUP(PP_Language,{"DA";"EN"},{"Balance (kontoform) / resultatopg?relse (funktionsopdelt)";"Balance sheet (account form) / income statement (by function)"})</f>
        <v>Balance (kontoform) / resultatopgørelse (funktionsopdelt)</v>
      </c>
      <c r="O14" s="10" t="str">
        <f>""&amp;LOOKUP(PP_Language,{"DA";"EN"},{"Balance (kontoform fordelt p? kort- og langfristet) / resultatopg?relse (artsopdelt)";"Balance sheet (account form by current and longterm) / income statement (by nature)"})</f>
        <v>Balance (kontoform fordelt på kort- og langfristet) / resultatopgørelse (artsopdelt)</v>
      </c>
      <c r="P14" s="10" t="str">
        <f>""&amp;LOOKUP(PP_Language,{"DA";"EN"},{"Balance (kontoform fordelt p? kort- og langfristet) / resultatopg?relse (funktionsopdelt)";"Balance sheet (account form by current and longterm) / income statement (by function)"})</f>
        <v>Balance (kontoform fordelt på kort- og langfristet) / resultatopgørelse (funktionsopdelt)</v>
      </c>
      <c r="Q14" s="10" t="str">
        <f>""&amp;LOOKUP(PP_Language,{"DA";"EN"},{"XBRL-taksonomi ?rsrapport 2020 for Institutioner for forberedende grunduddannelse, Institutioner for erhvervsrettet uddannelse og Institutioner for almengymnasiale uddannelser og almen voksenuddannelse m.v.";"XBRL-taksonomi ?rsrapport 2020 for Institutioner for forberedende grunduddannelse, Institutioner for erhvervsrettet uddannelse og Institutioner for almengymnasiale uddannelser og almen voksenuddannelse m.v."})</f>
        <v>XBRL-taksonomi Årsrapport 2020 for Institutioner for forberedende grunduddannelse, Institutioner for erhvervsrettet uddannelse og Institutioner for almengymnasiale uddannelser og almen voksenuddannelse m.v.</v>
      </c>
      <c r="R14" s="3"/>
    </row>
    <row r="15" spans="1:12" ht="15">
      <c r="A15" t="str">
        <f t="shared" si="0"/>
        <v>Valutakode</v>
      </c>
      <c r="B15" s="161" t="s">
        <v>25</v>
      </c>
      <c r="C15" s="161"/>
      <c r="D15" s="161"/>
      <c r="E15" s="161"/>
      <c r="F15" s="44" t="s">
        <v>86</v>
      </c>
      <c r="G15" s="10" t="str">
        <f>""&amp;UPPER(B15)</f>
        <v>DKK</v>
      </c>
      <c r="K15" s="10" t="s">
        <v>24</v>
      </c>
      <c r="L15" s="10" t="s">
        <v>3187</v>
      </c>
    </row>
    <row r="16" spans="1:14" ht="15">
      <c r="A16" s="33" t="str">
        <f t="shared" si="0"/>
        <v>Koncern</v>
      </c>
      <c r="B16" s="162" t="str">
        <f>LOOKUP(PP_Language,{"DA";"EN"},{"Nej";"No"})</f>
        <v>Nej</v>
      </c>
      <c r="C16" s="162" t="str">
        <f>LOOKUP(PP_Language,{"DA";"EN"},{"Nej";"No"})</f>
        <v>Nej</v>
      </c>
      <c r="D16" s="162" t="str">
        <f>LOOKUP(PP_Language,{"DA";"EN"},{"Nej";"No"})</f>
        <v>Nej</v>
      </c>
      <c r="E16" s="162" t="str">
        <f>LOOKUP(PP_Language,{"DA";"EN"},{"Nej";"No"})</f>
        <v>Nej</v>
      </c>
      <c r="F16" s="44" t="s">
        <v>3151</v>
      </c>
      <c r="K16" s="10" t="s">
        <v>3149</v>
      </c>
      <c r="L16" s="10" t="s">
        <v>3150</v>
      </c>
      <c r="M16" s="10" t="str">
        <f>LOOKUP(PP_Language,{"DA";"EN"},{"Nej";"No"})</f>
        <v>Nej</v>
      </c>
      <c r="N16" s="10" t="str">
        <f>LOOKUP(PP_Language,{"DA";"EN"},{"Ja";"Yes"})</f>
        <v>Ja</v>
      </c>
    </row>
    <row r="17" spans="1:14" ht="15">
      <c r="A17" s="36" t="str">
        <f t="shared" si="0"/>
        <v>Den anvendte regnskabspraksis er uændret i forhold til foregående periode</v>
      </c>
      <c r="B17" s="161" t="str">
        <f>LOOKUP(PP_Language,{"DA";"EN"},{"Ja";"Yes"})</f>
        <v>Ja</v>
      </c>
      <c r="C17" s="161" t="str">
        <f>LOOKUP(PP_Language,{"DA";"EN"},{"Ja";"Yes"})</f>
        <v>Ja</v>
      </c>
      <c r="D17" s="161" t="str">
        <f>LOOKUP(PP_Language,{"DA";"EN"},{"Ja";"Yes"})</f>
        <v>Ja</v>
      </c>
      <c r="E17" s="161" t="str">
        <f>LOOKUP(PP_Language,{"DA";"EN"},{"Ja";"Yes"})</f>
        <v>Ja</v>
      </c>
      <c r="F17" s="44" t="s">
        <v>3164</v>
      </c>
      <c r="G17" s="10" t="str">
        <f>LOOKUP(""&amp;B17,{"";"Ja";"Nej";"No";"Yes"},{"";"true";"false";"false";"true"})</f>
        <v>true</v>
      </c>
      <c r="K17" s="10" t="s">
        <v>3163</v>
      </c>
      <c r="L17" s="10" t="s">
        <v>3348</v>
      </c>
      <c r="M17" s="10" t="str">
        <f>LOOKUP(PP_Language,{"DA";"EN"},{"Ja";"Yes"})</f>
        <v>Ja</v>
      </c>
      <c r="N17" s="10" t="str">
        <f>LOOKUP(PP_Language,{"DA";"EN"},{"Nej";"No"})</f>
        <v>Nej</v>
      </c>
    </row>
    <row r="18" spans="1:14" ht="15">
      <c r="A18" s="70" t="str">
        <f>LOOKUP(PP_Language,K$1:L$1,K18:L18)</f>
        <v>Virksomheden anvender undtagelsen om at fravælge ledelsespåtegningen</v>
      </c>
      <c r="B18" s="161" t="str">
        <f>LOOKUP(PP_Language,{"DA";"EN"},{"Nej";"No"})</f>
        <v>Nej</v>
      </c>
      <c r="C18" s="161" t="str">
        <f>LOOKUP(PP_Language,{"DA";"EN"},{"Ja";"Yes"})</f>
        <v>Ja</v>
      </c>
      <c r="D18" s="161" t="str">
        <f>LOOKUP(PP_Language,{"DA";"EN"},{"Ja";"Yes"})</f>
        <v>Ja</v>
      </c>
      <c r="E18" s="161" t="str">
        <f>LOOKUP(PP_Language,{"DA";"EN"},{"Ja";"Yes"})</f>
        <v>Ja</v>
      </c>
      <c r="F18" s="44" t="s">
        <v>3727</v>
      </c>
      <c r="G18" s="10" t="str">
        <f>LOOKUP(""&amp;B18,{"";"Ja";"Nej";"No";"Yes"},{"";"true";"false";"false";"true"})</f>
        <v>false</v>
      </c>
      <c r="K18" s="10" t="s">
        <v>3725</v>
      </c>
      <c r="L18" s="10" t="s">
        <v>3726</v>
      </c>
      <c r="M18" s="10" t="str">
        <f>LOOKUP(PP_Language,{"DA";"EN"},{"Nej";"No"})</f>
        <v>Nej</v>
      </c>
      <c r="N18" s="10" t="str">
        <f>LOOKUP(PP_Language,{"DA";"EN"},{"Ja";"Yes"})</f>
        <v>Ja</v>
      </c>
    </row>
    <row r="19" spans="1:12" ht="15">
      <c r="A19" s="151" t="str">
        <f>LOOKUP(PP_Language,K$1:L$1,K19:L19)</f>
        <v>Systemværktøj til udarbejdelse af XBRL-instansen</v>
      </c>
      <c r="B19" s="190" t="s">
        <v>4067</v>
      </c>
      <c r="C19" s="190" t="str">
        <f>LOOKUP(PP_Language,{"DA";"EN"},{"Ja";"Yes"})</f>
        <v>Ja</v>
      </c>
      <c r="D19" s="190" t="str">
        <f>LOOKUP(PP_Language,{"DA";"EN"},{"Ja";"Yes"})</f>
        <v>Ja</v>
      </c>
      <c r="E19" s="190" t="str">
        <f>LOOKUP(PP_Language,{"DA";"EN"},{"Ja";"Yes"})</f>
        <v>Ja</v>
      </c>
      <c r="F19" s="44" t="s">
        <v>4064</v>
      </c>
      <c r="G19" s="10" t="str">
        <f>""&amp;B19</f>
        <v>ParsePort XBRL Converter</v>
      </c>
      <c r="K19" s="10" t="s">
        <v>4065</v>
      </c>
      <c r="L19" s="10" t="s">
        <v>4066</v>
      </c>
    </row>
    <row r="21" spans="1:13" ht="15">
      <c r="A21" s="6" t="str">
        <f>IF(OR(PP_Gennemgangstype=M$13,PP_Gennemgangstype=N$13,PP_Gennemgangstype=O$13),LOOKUP(PP_Language,K$1:L$1,K21:L21),"")</f>
        <v>Konklusion:</v>
      </c>
      <c r="K21" s="10" t="s">
        <v>4038</v>
      </c>
      <c r="L21" s="10" t="s">
        <v>4039</v>
      </c>
      <c r="M21" s="43"/>
    </row>
    <row r="22" spans="1:19" ht="15" outlineLevel="1">
      <c r="A22" s="51" t="str">
        <f>IF(OR(PP_Gennemgangstype=M$13,PP_Gennemgangstype=N$13,PP_Gennemgangstype=O$13),LOOKUP(PP_Language,K$1:L$1,K22:L22),"")</f>
        <v>Type af grundlag for konklusion (revision)</v>
      </c>
      <c r="B22" s="163" t="str">
        <f>""&amp;LOOKUP(PP_Language,{"DA";"EN"},{"Grundlag for konklusion";"Basis for Opinion"})</f>
        <v>Grundlag for konklusion</v>
      </c>
      <c r="C22" s="163"/>
      <c r="D22" s="163"/>
      <c r="E22" s="163"/>
      <c r="F22" s="44" t="s">
        <v>3157</v>
      </c>
      <c r="G22" s="11" t="str">
        <f>""&amp;B22</f>
        <v>Grundlag for konklusion</v>
      </c>
      <c r="H22" s="11"/>
      <c r="I22" s="11"/>
      <c r="J22" s="11"/>
      <c r="K22" s="12" t="str">
        <f>LOOKUP(PP_Gennemgangstype,{"Den uafh?ngige revisors erkl?ringer (review)";"Erkl?ring om udvidet gennemgang";"Revisionsp?tegning"},{"Type af grundlag for konklusion (review)";"Type af grundlag for konklusion (udvidet gennemgang)";"Type af grundlag for konklusion (revision)"})</f>
        <v>Type af grundlag for konklusion (revision)</v>
      </c>
      <c r="L22" s="12" t="str">
        <f>LOOKUP(PP_Gennemgangstype,{"Auditor's report on audited financial statements";"Auditor's report on extended review";"The independent auditor's reports (Review)"},{"Type of basis for opinion on audited financial statements (audit)";"Type of basis for opinion on financial statements (Extended review)";"Type of basis for conclusion on financial statements (review)"})</f>
        <v>Type of basis for opinion on financial statements (Extended review)</v>
      </c>
      <c r="M22" s="10" t="str">
        <f>""&amp;LOOKUP(PP_Language,{"DA";"EN"},{"Grundlag for konklusion";"Basis for Opinion"})</f>
        <v>Grundlag for konklusion</v>
      </c>
      <c r="N22" s="10" t="str">
        <f>""&amp;LOOKUP(PP_Language,{"DA";"EN"},{"Grundlag for konklusion med forbehold";"Basis for Qualified Opinion"})</f>
        <v>Grundlag for konklusion med forbehold</v>
      </c>
      <c r="O22" s="10" t="str">
        <f>""&amp;LOOKUP(PP_Language,{"DA";"EN"},{"Grundlag for afkr?ftende konklusion";"Basis for Adverse Opinion"})</f>
        <v>Grundlag for afkræftende konklusion</v>
      </c>
      <c r="P22" s="10" t="str">
        <f>""&amp;LOOKUP(PP_Language,{"DA";"EN"},{"Grundlag for manglende konklusion";"Basis for Disclaimer of Opinion"})</f>
        <v>Grundlag for manglende konklusion</v>
      </c>
      <c r="S22" s="10"/>
    </row>
    <row r="23" spans="1:19" ht="15" outlineLevel="1">
      <c r="A23" s="51" t="str">
        <f>IF(OR(PP_Gennemgangstype=M$13,PP_Gennemgangstype=N$13,PP_Gennemgangstype=O$13),LOOKUP(PP_Language,K$1:L$1,K23:L23),"")</f>
        <v>Type af konklusion (revision)</v>
      </c>
      <c r="B23" s="164" t="str">
        <f>""&amp;LOOKUP(PP_Language,{"DA";"EN"},{"Konklusion";"Opinion"})</f>
        <v>Konklusion</v>
      </c>
      <c r="C23" s="164"/>
      <c r="D23" s="164"/>
      <c r="E23" s="164"/>
      <c r="F23" s="44" t="s">
        <v>3158</v>
      </c>
      <c r="G23" s="11" t="str">
        <f>""&amp;B23</f>
        <v>Konklusion</v>
      </c>
      <c r="H23" s="11"/>
      <c r="I23" s="11"/>
      <c r="J23" s="11"/>
      <c r="K23" s="12" t="str">
        <f>LOOKUP(PP_Gennemgangstype,{"Den uafh?ngige revisors erkl?ringer (review)";"Erkl?ring om udvidet gennemgang";"Revisionsp?tegning"},{"Type af konklusion (review)";"Type af konklusion (udvidet gennemgang)";"Type af konklusion (revision)"})</f>
        <v>Type af konklusion (revision)</v>
      </c>
      <c r="L23" s="12" t="str">
        <f>LOOKUP(PP_Gennemgangstype,{"Auditor's report on audited financial statements";"Auditor's report on extended review";"The independent auditor's reports (Review)"},{"Type of opinion on audited financial statements (Audit)";"Type of opinion on financial statements (Extended Review)";"Type of conclusion on financial statements (review)"})</f>
        <v>Type of opinion on financial statements (Extended Review)</v>
      </c>
      <c r="M23" s="10" t="str">
        <f>""&amp;LOOKUP(PP_Language,{"DA";"EN"},{"Konklusion";"Opinion"})</f>
        <v>Konklusion</v>
      </c>
      <c r="N23" s="10" t="str">
        <f>""&amp;LOOKUP(PP_Language,{"DA";"EN"},{"Konklusion med forbehold";"Qualified Opinion"})</f>
        <v>Konklusion med forbehold</v>
      </c>
      <c r="O23" s="10" t="str">
        <f>""&amp;LOOKUP(PP_Language,{"DA";"EN"},{"Afkr?ftende konklusion";"Adverse Opinion"})</f>
        <v>Afkræftende konklusion</v>
      </c>
      <c r="P23" s="10" t="str">
        <f>""&amp;LOOKUP(PP_Language,{"DA";"EN"},{"Manglende konklusion";"Disclaimer of Opinion"})</f>
        <v>Manglende konklusion</v>
      </c>
      <c r="S23" s="10"/>
    </row>
    <row r="24" ht="15">
      <c r="F24" s="44"/>
    </row>
    <row r="25" spans="1:13" ht="15">
      <c r="A25" s="6" t="str">
        <f>IF(OR(PP_Gennemgangstype=M$13,PP_Gennemgangstype=N$13),LOOKUP(PP_Language,K$1:L$1,K25:L25),"")</f>
        <v>Erklæringsforpligtelser i henhold til erklæringsbekendtgørelsen:</v>
      </c>
      <c r="K25" s="10" t="s">
        <v>3964</v>
      </c>
      <c r="L25" s="10" t="s">
        <v>3965</v>
      </c>
      <c r="M25" s="43"/>
    </row>
    <row r="26" spans="1:14" ht="30" outlineLevel="1">
      <c r="A26" s="124" t="str">
        <f>IF(OR(PP_Gennemgangstype=M$13,PP_Gennemgangstype=N$13),LOOKUP(PP_Language,K$1:L$1,K26:L26),"")</f>
        <v>Erklæringsforpligtelser i henhold til erklæringsbekendtgørelsen, herunder særligt straffeloven samt skatte-, afgifts- og tilskudslovgivningen (revision)</v>
      </c>
      <c r="B26" s="164"/>
      <c r="C26" s="164"/>
      <c r="D26" s="164"/>
      <c r="E26" s="164"/>
      <c r="F26" s="44" t="s">
        <v>3960</v>
      </c>
      <c r="G26" s="10">
        <f>LOOKUP(""&amp;B26,{"";"Ja";"Nej";"No";"Yes"},{"";"true";"false";"false";"true"})</f>
      </c>
      <c r="K26" s="10" t="str">
        <f>LOOKUP(PP_Gennemgangstype,{"Erkl?ring om udvidet gennemgang";"Revisionsp?tegning"},{"Erkl?ringsforpligtelser i henhold til erkl?ringsbekendtg?relsen, herunder s?rligt straffeloven samt skatte-, afgifts- og tilskudslovgivningen (udvidet gennemgang)";"Erkl?ringsforpligtelser i henhold til erkl?ringsbekendtg?relsen, herunder s?rligt straffeloven samt skatte-, afgifts- og tilskudslovgivningen (revision)"})</f>
        <v>Erklæringsforpligtelser i henhold til erklæringsbekendtgørelsen, herunder særligt straffeloven samt skatte-, afgifts- og tilskudslovgivningen (revision)</v>
      </c>
      <c r="L26" s="10" t="str">
        <f>LOOKUP(PP_Gennemgangstype,{"Auditor's report on audited financial statements";"Auditor's report on extended review"},{"Reporting responsibilities according to the Danish executive order on approved auditors' reports especially the criminal code and Fiscal-, tax- and subsidy legislation (Audit)";"Reporting responsibilities according to the Danish executive order on approved auditors' reports especially the criminal code and Fiscal-, tax- and subsidy legislation (Extended review)"})</f>
        <v>Reporting responsibilities according to the Danish executive order on approved auditors' reports especially the criminal code and Fiscal-, tax- and subsidy legislation (Extended review)</v>
      </c>
      <c r="M26" s="10" t="str">
        <f>LOOKUP(PP_Language,{"DA";"EN"},{"Ja";"Yes"})</f>
        <v>Ja</v>
      </c>
      <c r="N26" s="10" t="str">
        <f>LOOKUP(PP_Language,{"DA";"EN"},{"Nej";"No"})</f>
        <v>Nej</v>
      </c>
    </row>
    <row r="27" spans="1:14" ht="30" outlineLevel="1">
      <c r="A27" s="124" t="str">
        <f>IF(OR(PP_Gennemgangstype=M$13,PP_Gennemgangstype=N$13),LOOKUP(PP_Language,K$1:L$1,K27:L27),"")</f>
        <v>Erklæringsforpligtelser i henhold til erklæringsbekendtgørelsen, herunder særligt den for virksomheden fastsatte selskabsretlige eller tilsvarende lovgivning (revision)</v>
      </c>
      <c r="B27" s="164"/>
      <c r="C27" s="164"/>
      <c r="D27" s="164"/>
      <c r="E27" s="164"/>
      <c r="F27" s="44" t="s">
        <v>3961</v>
      </c>
      <c r="G27" s="10">
        <f>LOOKUP(""&amp;B27,{"";"Ja";"Nej";"No";"Yes"},{"";"true";"false";"false";"true"})</f>
      </c>
      <c r="K27" s="10" t="str">
        <f>LOOKUP(PP_Gennemgangstype,{"Erkl?ring om udvidet gennemgang";"Revisionsp?tegning"},{"Erkl?ringsforpligtelser i henhold til erkl?ringsbekendtg?relsen, herunder s?rligt den for virksomheden fastsatte selskabsretlige eller tilsvarende lovgivning (udvidet gennemgang)";"Erkl?ringsforpligtelser i henhold til erkl?ringsbekendtg?relsen, herunder s?rligt den for virksomheden fastsatte selskabsretlige eller tilsvarende lovgivning (revision)"})</f>
        <v>Erklæringsforpligtelser i henhold til erklæringsbekendtgørelsen, herunder særligt den for virksomheden fastsatte selskabsretlige eller tilsvarende lovgivning (revision)</v>
      </c>
      <c r="L27" s="10" t="str">
        <f>LOOKUP(PP_Gennemgangstype,{"Auditor's report on audited financial statements";"Auditor's report on extended review"},{"Reporting responsibilities according to the Danish executive order on approved auditors' reports especially the companies act or equivalent legislation, that the company is subject to (Audit)";"Reporting responsibilities according to the Danish executive order on approved auditors' reports especially the companies act or equivalent legislation, that the company is subject to (Extended review)"})</f>
        <v>Reporting responsibilities according to the Danish executive order on approved auditors' reports especially the companies act or equivalent legislation, that the company is subject to (Extended review)</v>
      </c>
      <c r="M27" s="10" t="str">
        <f>LOOKUP(PP_Language,{"DA";"EN"},{"Ja";"Yes"})</f>
        <v>Ja</v>
      </c>
      <c r="N27" s="10" t="str">
        <f>LOOKUP(PP_Language,{"DA";"EN"},{"Nej";"No"})</f>
        <v>Nej</v>
      </c>
    </row>
    <row r="28" spans="1:14" ht="45" outlineLevel="1">
      <c r="A28" s="124" t="str">
        <f>IF(OR(PP_Gennemgangstype=M$13,PP_Gennemgangstype=N$13),LOOKUP(PP_Language,K$1:L$1,K28:L28),"")</f>
        <v>Erklæringsforpligtelser i henhold til erklæringsbekendtgørelsen, herunder særligt lovgivningen om regnskabsaflæggelse, herunder om bogføring og bevaring af regnskabsmateriale (revision)</v>
      </c>
      <c r="B28" s="164"/>
      <c r="C28" s="164"/>
      <c r="D28" s="164"/>
      <c r="E28" s="164"/>
      <c r="F28" s="44" t="s">
        <v>3962</v>
      </c>
      <c r="G28" s="10">
        <f>LOOKUP(""&amp;B28,{"";"Ja";"Nej";"No";"Yes"},{"";"true";"false";"false";"true"})</f>
      </c>
      <c r="K28" s="10" t="str">
        <f>LOOKUP(PP_Gennemgangstype,{"Erkl?ring om udvidet gennemgang";"Revisionsp?tegning"},{"Erkl?ringsforpligtelser i henhold til erkl?ringsbekendtg?relsen, herunder s?rligt lovgivningen om regnskabsafl?ggelse, herunder om bogf?ring og bevaring af regnskabsmateriale (udvidet gennemgang)";"Erkl?ringsforpligtelser i henhold til erkl?ringsbekendtg?relsen, herunder s?rligt lovgivningen om regnskabsafl?ggelse, herunder om bogf?ring og bevaring af regnskabsmateriale (revision)"})</f>
        <v>Erklæringsforpligtelser i henhold til erklæringsbekendtgørelsen, herunder særligt lovgivningen om regnskabsaflæggelse, herunder om bogføring og bevaring af regnskabsmateriale (revision)</v>
      </c>
      <c r="L28" s="10" t="str">
        <f>LOOKUP(PP_Gennemgangstype,{"Auditor's report on audited financial statements";"Auditor's report on extended review"},{"Reporting responsibilities according to the Danish executive order on approved auditors' reports especially legislation on financial reporting, including accounting and storage of accounting records (Audit)";"Reporting responsibilities according to the Danish executive order on approved auditors' reports especially legislation on financial reporting, including accounting and storage of accounting records (Extended review)"})</f>
        <v>Reporting responsibilities according to the Danish executive order on approved auditors' reports especially legislation on financial reporting, including accounting and storage of accounting records (Extended review)</v>
      </c>
      <c r="M28" s="10" t="str">
        <f>LOOKUP(PP_Language,{"DA";"EN"},{"Ja";"Yes"})</f>
        <v>Ja</v>
      </c>
      <c r="N28" s="10" t="str">
        <f>LOOKUP(PP_Language,{"DA";"EN"},{"Nej";"No"})</f>
        <v>Nej</v>
      </c>
    </row>
    <row r="29" spans="1:14" ht="30" outlineLevel="1">
      <c r="A29" s="124" t="str">
        <f>IF(OR(PP_Gennemgangstype=M$13,PP_Gennemgangstype=N$13),LOOKUP(PP_Language,K$1:L$1,K29:L29),"")</f>
        <v>Erklæringsforpligtelser i henhold til erklæringsbekendtgørelsen, herunder særligt andre forhold (revision)</v>
      </c>
      <c r="B29" s="164"/>
      <c r="C29" s="164"/>
      <c r="D29" s="164"/>
      <c r="E29" s="164"/>
      <c r="F29" s="44" t="s">
        <v>3963</v>
      </c>
      <c r="G29" s="10">
        <f>LOOKUP(""&amp;B29,{"";"Ja";"Nej";"No";"Yes"},{"";"true";"false";"false";"true"})</f>
      </c>
      <c r="K29" s="10" t="str">
        <f>LOOKUP(PP_Gennemgangstype,{"Erkl?ring om udvidet gennemgang";"Revisionsp?tegning"},{"Erkl?ringsforpligtelser i henhold til erkl?ringsbekendtg?relsen, herunder s?rligt andre forhold (udvidet gennemgang)";"Erkl?ringsforpligtelser i henhold til erkl?ringsbekendtg?relsen, herunder s?rligt andre forhold (revision)"})</f>
        <v>Erklæringsforpligtelser i henhold til erklæringsbekendtgørelsen, herunder særligt andre forhold (revision)</v>
      </c>
      <c r="L29" s="10" t="str">
        <f>LOOKUP(PP_Gennemgangstype,{"Auditor's report on audited financial statements";"Auditor's report on extended review"},{"Reporting responsibilities according to the Danish executive order on approved auditors' reports especially other matters (Audit)";"Reporting responsibilities according to the Danish executive order on approved auditors' reports especially other matters (Extended review)"})</f>
        <v>Reporting responsibilities according to the Danish executive order on approved auditors' reports especially other matters (Extended review)</v>
      </c>
      <c r="M29" s="10" t="str">
        <f>LOOKUP(PP_Language,{"DA";"EN"},{"Ja";"Yes"})</f>
        <v>Ja</v>
      </c>
      <c r="N29" s="10" t="str">
        <f>LOOKUP(PP_Language,{"DA";"EN"},{"Nej";"No"})</f>
        <v>Nej</v>
      </c>
    </row>
    <row r="30" ht="15">
      <c r="F30" s="44"/>
    </row>
    <row r="31" spans="1:12" ht="15">
      <c r="A31" s="6" t="str">
        <f>LOOKUP(PP_Language,K$1:L$1,K31:L31)</f>
        <v>Datoer/lokationer:</v>
      </c>
      <c r="F31" s="44"/>
      <c r="K31" s="10" t="s">
        <v>26</v>
      </c>
      <c r="L31" s="10" t="s">
        <v>3188</v>
      </c>
    </row>
    <row r="32" spans="1:12" ht="15">
      <c r="A32" s="3" t="str">
        <f>LOOKUP(PP_Language,K$1:L$1,K32:L32)</f>
        <v>Regnskabsperiodens startdato</v>
      </c>
      <c r="B32" s="165">
        <v>43831</v>
      </c>
      <c r="C32" s="165"/>
      <c r="D32" s="165"/>
      <c r="E32" s="165"/>
      <c r="F32" s="44" t="s">
        <v>87</v>
      </c>
      <c r="G32" s="12" t="str">
        <f>IF(COUNTBLANK(B32),"",TEXT(YEAR(B32),"0000")&amp;"-"&amp;TEXT(MONTH(B32),"00")&amp;"-"&amp;TEXT(DAY(B32),"00"))</f>
        <v>2020-01-01</v>
      </c>
      <c r="H32" s="12"/>
      <c r="I32" s="12"/>
      <c r="J32" s="12"/>
      <c r="K32" s="12" t="s">
        <v>27</v>
      </c>
      <c r="L32" s="12" t="s">
        <v>3189</v>
      </c>
    </row>
    <row r="33" spans="1:12" ht="15">
      <c r="A33" s="3" t="str">
        <f>LOOKUP(PP_Language,K$1:L$1,K33:L33)</f>
        <v>Regnskabsperiodens slutdato</v>
      </c>
      <c r="B33" s="165">
        <v>44196</v>
      </c>
      <c r="C33" s="165"/>
      <c r="D33" s="165"/>
      <c r="E33" s="165"/>
      <c r="F33" s="44" t="s">
        <v>88</v>
      </c>
      <c r="G33" s="12" t="str">
        <f>IF(COUNTBLANK(B33),"",TEXT(YEAR(B33),"0000")&amp;"-"&amp;TEXT(MONTH(B33),"00")&amp;"-"&amp;TEXT(DAY(B33),"00"))</f>
        <v>2020-12-31</v>
      </c>
      <c r="H33" s="12"/>
      <c r="I33" s="12"/>
      <c r="J33" s="12"/>
      <c r="K33" s="12" t="s">
        <v>28</v>
      </c>
      <c r="L33" s="12" t="s">
        <v>3190</v>
      </c>
    </row>
    <row r="34" spans="1:12" ht="15">
      <c r="A34" s="3" t="str">
        <f>IF(OR(ISBLANK(PP_Sidste_års_startdato),ISBLANK(PP_Sidste_års_slutdato)),"",LOOKUP(PP_Language,K$1:L$1,K34:L34))</f>
        <v>Sidste års startdato</v>
      </c>
      <c r="B34" s="167">
        <f>DATE(YEAR(PP_Regnskabsperiodens_startdato)-1,MONTH(PP_Regnskabsperiodens_startdato),DAY(PP_Regnskabsperiodens_startdato))</f>
        <v>43466</v>
      </c>
      <c r="C34" s="167"/>
      <c r="D34" s="167"/>
      <c r="E34" s="167"/>
      <c r="F34" s="44" t="s">
        <v>89</v>
      </c>
      <c r="G34" s="12" t="str">
        <f>IF(COUNTBLANK(B34),"",TEXT(YEAR(B34),"0000")&amp;"-"&amp;TEXT(MONTH(B34),"00")&amp;"-"&amp;TEXT(DAY(B34),"00"))</f>
        <v>2019-01-01</v>
      </c>
      <c r="H34" s="12"/>
      <c r="I34" s="12"/>
      <c r="J34" s="12"/>
      <c r="K34" s="12" t="s">
        <v>3179</v>
      </c>
      <c r="L34" s="12" t="s">
        <v>3191</v>
      </c>
    </row>
    <row r="35" spans="1:18" ht="15">
      <c r="A35" s="3" t="str">
        <f>IF(OR(ISBLANK(PP_Sidste_års_startdato),ISBLANK(PP_Sidste_års_slutdato)),"",LOOKUP(PP_Language,K$1:L$1,K35:L35))</f>
        <v>Sidste års slutdato</v>
      </c>
      <c r="B35" s="167">
        <f>IF(COUNTBLANK(PP_Sidste_års_startdato),0,PP_Regnskabsperiodens_startdato-1)</f>
        <v>43830</v>
      </c>
      <c r="C35" s="167"/>
      <c r="D35" s="167"/>
      <c r="E35" s="167"/>
      <c r="F35" s="44" t="s">
        <v>90</v>
      </c>
      <c r="G35" s="12" t="str">
        <f>IF(COUNTBLANK(B35),"",TEXT(YEAR(B35),"0000")&amp;"-"&amp;TEXT(MONTH(B35),"00")&amp;"-"&amp;TEXT(DAY(B35),"00"))</f>
        <v>2019-12-31</v>
      </c>
      <c r="H35" s="12"/>
      <c r="I35" s="12"/>
      <c r="J35" s="12"/>
      <c r="K35" s="12" t="s">
        <v>3180</v>
      </c>
      <c r="L35" s="12" t="s">
        <v>3192</v>
      </c>
      <c r="O35" s="11"/>
      <c r="P35" s="11"/>
      <c r="Q35" s="11"/>
      <c r="R35" s="11"/>
    </row>
    <row r="36" spans="1:18" ht="15">
      <c r="A36" t="str">
        <f>LOOKUP(PP_Language,K$1:L$1,K36:L36)</f>
        <v>Regnskabsår (nr.)</v>
      </c>
      <c r="B36" s="166"/>
      <c r="C36" s="166"/>
      <c r="D36" s="166"/>
      <c r="E36" s="166"/>
      <c r="F36" s="44" t="s">
        <v>1387</v>
      </c>
      <c r="G36" s="10">
        <f>""&amp;B36</f>
      </c>
      <c r="K36" s="10" t="s">
        <v>1388</v>
      </c>
      <c r="L36" s="10" t="s">
        <v>3193</v>
      </c>
      <c r="O36" s="11"/>
      <c r="P36" s="11"/>
      <c r="Q36" s="11"/>
      <c r="R36" s="11"/>
    </row>
    <row r="37" spans="1:18" ht="15">
      <c r="A37" s="3" t="str">
        <f>LOOKUP(PP_Language,K$1:L$1,K37:L37)</f>
        <v>Generalforsamlingsdato eller dato for godkendelse på årsregnskabsmøde</v>
      </c>
      <c r="B37" s="159">
        <v>44228</v>
      </c>
      <c r="C37" s="159"/>
      <c r="D37" s="159"/>
      <c r="E37" s="159"/>
      <c r="F37" s="44" t="s">
        <v>91</v>
      </c>
      <c r="G37" s="12" t="str">
        <f>IF(COUNTBLANK(B37),"",TEXT(YEAR(B37),"0000")&amp;"-"&amp;TEXT(MONTH(B37),"00")&amp;"-"&amp;TEXT(DAY(B37),"00"))</f>
        <v>2021-02-01</v>
      </c>
      <c r="H37" s="12"/>
      <c r="I37" s="12"/>
      <c r="J37" s="12"/>
      <c r="K37" s="12" t="s">
        <v>4096</v>
      </c>
      <c r="L37" s="12" t="s">
        <v>4097</v>
      </c>
      <c r="O37" s="11"/>
      <c r="P37" s="11"/>
      <c r="Q37" s="11"/>
      <c r="R37" s="11"/>
    </row>
    <row r="38" spans="1:12" ht="15">
      <c r="A38" t="str">
        <f>LOOKUP(PP_Language,K$1:L$1,K38:L38)</f>
        <v>Ledelsespåtegning, dato</v>
      </c>
      <c r="B38" s="159">
        <v>44228</v>
      </c>
      <c r="C38" s="159"/>
      <c r="D38" s="159"/>
      <c r="E38" s="159"/>
      <c r="F38" s="44" t="s">
        <v>93</v>
      </c>
      <c r="G38" s="12" t="str">
        <f>IF(COUNTBLANK(B38),"",TEXT(YEAR(B38),"0000")&amp;"-"&amp;TEXT(MONTH(B38),"00")&amp;"-"&amp;TEXT(DAY(B38),"00"))</f>
        <v>2021-02-01</v>
      </c>
      <c r="H38" s="12"/>
      <c r="I38" s="12"/>
      <c r="J38" s="12"/>
      <c r="K38" s="12" t="s">
        <v>92</v>
      </c>
      <c r="L38" s="12" t="s">
        <v>3194</v>
      </c>
    </row>
    <row r="39" spans="1:12" ht="15">
      <c r="A39" s="3" t="str">
        <f>LOOKUP(PP_Language,K$1:L$1,K39:L39)</f>
        <v>Ledelsespåtegning, sted</v>
      </c>
      <c r="B39" s="160"/>
      <c r="C39" s="160"/>
      <c r="D39" s="160"/>
      <c r="E39" s="160"/>
      <c r="F39" s="44" t="s">
        <v>94</v>
      </c>
      <c r="G39" s="10">
        <f>""&amp;B39</f>
      </c>
      <c r="K39" s="10" t="s">
        <v>29</v>
      </c>
      <c r="L39" s="10" t="s">
        <v>3195</v>
      </c>
    </row>
    <row r="40" spans="1:12" ht="15">
      <c r="A40" t="str">
        <f>IF(PP_Gennemgangstype=R$13,"",LOOKUP(PP_Language,K$1:L$1,K40:L40))</f>
        <v>Revisors underskrift, dato</v>
      </c>
      <c r="B40" s="165">
        <v>44228</v>
      </c>
      <c r="C40" s="165"/>
      <c r="D40" s="165"/>
      <c r="E40" s="165"/>
      <c r="F40" s="44" t="s">
        <v>95</v>
      </c>
      <c r="G40" s="12" t="str">
        <f>IF(COUNTBLANK(B40),"",TEXT(YEAR(B40),"0000")&amp;"-"&amp;TEXT(MONTH(B40),"00")&amp;"-"&amp;TEXT(DAY(B40),"00"))</f>
        <v>2021-02-01</v>
      </c>
      <c r="H40" s="12"/>
      <c r="I40" s="12"/>
      <c r="J40" s="12"/>
      <c r="K40" s="12" t="s">
        <v>1775</v>
      </c>
      <c r="L40" s="12" t="s">
        <v>3196</v>
      </c>
    </row>
    <row r="41" spans="1:12" ht="15">
      <c r="A41" t="str">
        <f>IF(PP_Gennemgangstype=R$13,"",LOOKUP(PP_Language,K$1:L$1,K41:L41))</f>
        <v>Revisors underskrift, sted</v>
      </c>
      <c r="B41" s="169"/>
      <c r="C41" s="169"/>
      <c r="D41" s="169"/>
      <c r="E41" s="169"/>
      <c r="F41" s="44" t="s">
        <v>96</v>
      </c>
      <c r="G41" s="10">
        <f>IF(A41="","",""&amp;B41)</f>
      </c>
      <c r="K41" s="10" t="s">
        <v>1774</v>
      </c>
      <c r="L41" s="10" t="s">
        <v>3197</v>
      </c>
    </row>
    <row r="42" ht="15">
      <c r="F42" s="44"/>
    </row>
    <row r="43" spans="1:12" ht="15">
      <c r="A43" s="6" t="str">
        <f>LOOKUP(PP_Language,K$1:L$1,K43:L43)</f>
        <v>Dirigent:</v>
      </c>
      <c r="F43" s="44"/>
      <c r="K43" s="10" t="s">
        <v>1806</v>
      </c>
      <c r="L43" s="10" t="s">
        <v>3198</v>
      </c>
    </row>
    <row r="44" spans="1:12" ht="15">
      <c r="A44" t="str">
        <f>LOOKUP(PP_Language,K$1:L$1,K44:L44)</f>
        <v>Dirigentens navn</v>
      </c>
      <c r="B44" s="179" t="s">
        <v>35</v>
      </c>
      <c r="C44" s="179"/>
      <c r="D44" s="179"/>
      <c r="E44" s="179"/>
      <c r="F44" s="44" t="s">
        <v>101</v>
      </c>
      <c r="G44" s="10" t="str">
        <f>""&amp;B44</f>
        <v>Didrik Dirigent</v>
      </c>
      <c r="K44" s="10" t="s">
        <v>100</v>
      </c>
      <c r="L44" s="10" t="s">
        <v>3199</v>
      </c>
    </row>
    <row r="45" ht="15">
      <c r="F45" s="44"/>
    </row>
    <row r="46" spans="1:12" ht="15">
      <c r="A46" s="7" t="str">
        <f aca="true" t="shared" si="1" ref="A46:A63">IF(PP_Gennemgangstype=R$13,"",LOOKUP(PP_Language,K$1:L$1,K46:L46))</f>
        <v>Revisor 1:</v>
      </c>
      <c r="F46" s="44"/>
      <c r="K46" s="10" t="s">
        <v>1826</v>
      </c>
      <c r="L46" s="10" t="s">
        <v>3200</v>
      </c>
    </row>
    <row r="47" spans="1:12" ht="15" outlineLevel="1">
      <c r="A47" t="str">
        <f t="shared" si="1"/>
        <v>Revisors navn 1</v>
      </c>
      <c r="B47" s="161" t="s">
        <v>37</v>
      </c>
      <c r="C47" s="161"/>
      <c r="D47" s="161"/>
      <c r="E47" s="161"/>
      <c r="F47" s="44" t="s">
        <v>103</v>
      </c>
      <c r="G47" s="10" t="str">
        <f>IF(A47="","",""&amp;B47)</f>
        <v>Rasmus Revisor</v>
      </c>
      <c r="K47" s="10" t="s">
        <v>104</v>
      </c>
      <c r="L47" s="10" t="s">
        <v>3201</v>
      </c>
    </row>
    <row r="48" spans="1:12" ht="15" outlineLevel="1">
      <c r="A48" t="str">
        <f t="shared" si="1"/>
        <v>Revisors titel 1</v>
      </c>
      <c r="B48" s="183" t="s">
        <v>39</v>
      </c>
      <c r="C48" s="183"/>
      <c r="D48" s="183"/>
      <c r="E48" s="183"/>
      <c r="F48" s="44" t="s">
        <v>105</v>
      </c>
      <c r="G48" s="10" t="str">
        <f>IF(A48="","",""&amp;B48)</f>
        <v>Statsautoriseret revisor</v>
      </c>
      <c r="K48" s="10" t="s">
        <v>106</v>
      </c>
      <c r="L48" s="10" t="s">
        <v>3202</v>
      </c>
    </row>
    <row r="49" spans="1:12" ht="15" outlineLevel="1">
      <c r="A49" s="78" t="str">
        <f>IF(PP_Gennemgangstype=R$13,"",LOOKUP(PP_Language,K$1:L$1,K49:L49))</f>
        <v>Revisors MNE-nr. 1</v>
      </c>
      <c r="B49" s="168"/>
      <c r="C49" s="168"/>
      <c r="D49" s="168"/>
      <c r="E49" s="168"/>
      <c r="F49" s="44" t="s">
        <v>3818</v>
      </c>
      <c r="G49" s="10">
        <f>IF(A49="","",""&amp;B49)</f>
      </c>
      <c r="K49" s="10" t="s">
        <v>3819</v>
      </c>
      <c r="L49" s="10" t="s">
        <v>3820</v>
      </c>
    </row>
    <row r="50" spans="1:12" ht="15" outlineLevel="1">
      <c r="A50" s="3" t="str">
        <f t="shared" si="1"/>
        <v>Revisionsvirksomhedens CVR-nr. 1</v>
      </c>
      <c r="B50" s="161" t="s">
        <v>3140</v>
      </c>
      <c r="C50" s="161"/>
      <c r="D50" s="161"/>
      <c r="E50" s="161"/>
      <c r="F50" s="44" t="s">
        <v>1637</v>
      </c>
      <c r="G50" s="10" t="str">
        <f>""&amp;SUBSTITUTE(B50," ","")</f>
        <v>12345678</v>
      </c>
      <c r="K50" s="10" t="s">
        <v>344</v>
      </c>
      <c r="L50" s="10" t="s">
        <v>3203</v>
      </c>
    </row>
    <row r="51" spans="1:12" ht="15" outlineLevel="1">
      <c r="A51" s="3" t="str">
        <f>IF(PP_Gennemgangstype=R$13,"",LOOKUP(PP_Language,K$1:L$1,K51:L51))</f>
        <v>Revisionsvirksomhedens LEI-kode 1</v>
      </c>
      <c r="B51" s="155"/>
      <c r="C51" s="155"/>
      <c r="D51" s="155"/>
      <c r="E51" s="155"/>
      <c r="F51" s="44" t="s">
        <v>4059</v>
      </c>
      <c r="G51" s="10">
        <f>""&amp;B51</f>
      </c>
      <c r="K51" s="10" t="s">
        <v>4060</v>
      </c>
      <c r="L51" s="10" t="s">
        <v>4061</v>
      </c>
    </row>
    <row r="52" spans="1:12" ht="15" outlineLevel="1">
      <c r="A52" s="3" t="str">
        <f t="shared" si="1"/>
        <v>Revisionsvirksomhedens P-nr. 1</v>
      </c>
      <c r="B52" s="155"/>
      <c r="C52" s="155"/>
      <c r="D52" s="155"/>
      <c r="E52" s="155"/>
      <c r="F52" s="44" t="s">
        <v>1638</v>
      </c>
      <c r="G52" s="10">
        <f>""&amp;SUBSTITUTE(B52,"-","")</f>
      </c>
      <c r="K52" s="10" t="s">
        <v>345</v>
      </c>
      <c r="L52" s="10" t="s">
        <v>3204</v>
      </c>
    </row>
    <row r="53" spans="1:12" ht="15" outlineLevel="1">
      <c r="A53" s="3" t="str">
        <f t="shared" si="1"/>
        <v>Revisionsvirksomhedens navn 1</v>
      </c>
      <c r="B53" s="161" t="s">
        <v>60</v>
      </c>
      <c r="C53" s="161"/>
      <c r="D53" s="161"/>
      <c r="E53" s="161"/>
      <c r="F53" s="44" t="s">
        <v>125</v>
      </c>
      <c r="G53" s="10" t="str">
        <f>""&amp;B53</f>
        <v>DEMO Revision A/S</v>
      </c>
      <c r="K53" s="10" t="s">
        <v>36</v>
      </c>
      <c r="L53" s="10" t="s">
        <v>3205</v>
      </c>
    </row>
    <row r="54" spans="1:12" ht="15" outlineLevel="1">
      <c r="A54" s="3" t="str">
        <f t="shared" si="1"/>
        <v>Revisionsvirksomhedens adresse, vejnavn 1</v>
      </c>
      <c r="B54" s="161" t="s">
        <v>1811</v>
      </c>
      <c r="C54" s="161"/>
      <c r="D54" s="161"/>
      <c r="E54" s="161"/>
      <c r="F54" s="44" t="s">
        <v>1812</v>
      </c>
      <c r="G54" s="10" t="str">
        <f>""&amp;B54</f>
        <v>Demovej</v>
      </c>
      <c r="K54" s="10" t="s">
        <v>1807</v>
      </c>
      <c r="L54" s="10" t="s">
        <v>3206</v>
      </c>
    </row>
    <row r="55" spans="1:12" ht="15" outlineLevel="1">
      <c r="A55" s="3" t="str">
        <f t="shared" si="1"/>
        <v>Revisionsvirksomhedens adresse, vejnr og etage 1</v>
      </c>
      <c r="B55" s="161" t="s">
        <v>1735</v>
      </c>
      <c r="C55" s="161"/>
      <c r="D55" s="161"/>
      <c r="E55" s="161"/>
      <c r="F55" s="44" t="s">
        <v>1813</v>
      </c>
      <c r="G55" s="10" t="str">
        <f>""&amp;B55</f>
        <v>1</v>
      </c>
      <c r="K55" s="10" t="s">
        <v>1808</v>
      </c>
      <c r="L55" s="10" t="s">
        <v>3207</v>
      </c>
    </row>
    <row r="56" spans="1:12" ht="15" outlineLevel="1">
      <c r="A56" s="3" t="str">
        <f t="shared" si="1"/>
        <v>Revisionsvirksomhedens adresse, vej og nummer 1</v>
      </c>
      <c r="B56" s="156" t="str">
        <f>""&amp;PP_Revisionsvirksomhedens_adresse_vejnavn&amp;" "&amp;PP_Revisionsvirksomhedens_adresse_vejnr_og_etage</f>
        <v>Demovej 1</v>
      </c>
      <c r="C56" s="156"/>
      <c r="D56" s="156"/>
      <c r="E56" s="156"/>
      <c r="F56" s="44" t="s">
        <v>126</v>
      </c>
      <c r="K56" s="10" t="s">
        <v>1787</v>
      </c>
      <c r="L56" s="10" t="s">
        <v>3208</v>
      </c>
    </row>
    <row r="57" spans="1:12" ht="15" outlineLevel="1">
      <c r="A57" s="3" t="str">
        <f t="shared" si="1"/>
        <v>Revisionsvirksomhedens adresse, postnummer 1</v>
      </c>
      <c r="B57" s="161" t="s">
        <v>1741</v>
      </c>
      <c r="C57" s="161"/>
      <c r="D57" s="161"/>
      <c r="E57" s="161"/>
      <c r="F57" s="44" t="s">
        <v>1814</v>
      </c>
      <c r="G57" s="10" t="str">
        <f>""&amp;B57</f>
        <v>9999</v>
      </c>
      <c r="K57" s="10" t="s">
        <v>1809</v>
      </c>
      <c r="L57" s="10" t="s">
        <v>3209</v>
      </c>
    </row>
    <row r="58" spans="1:12" ht="15" outlineLevel="1">
      <c r="A58" s="3" t="str">
        <f t="shared" si="1"/>
        <v>Revisionsvirksomhedens adresse, by 1</v>
      </c>
      <c r="B58" s="161" t="s">
        <v>1810</v>
      </c>
      <c r="C58" s="161"/>
      <c r="D58" s="161"/>
      <c r="E58" s="161"/>
      <c r="F58" s="44" t="s">
        <v>1815</v>
      </c>
      <c r="G58" s="10" t="str">
        <f>""&amp;B58</f>
        <v>Demografi</v>
      </c>
      <c r="K58" s="10" t="s">
        <v>1816</v>
      </c>
      <c r="L58" s="10" t="s">
        <v>3210</v>
      </c>
    </row>
    <row r="59" spans="1:12" ht="15" outlineLevel="1">
      <c r="A59" s="3" t="str">
        <f t="shared" si="1"/>
        <v>Revisionsvirksomhedens adresse, postnummer og by 1</v>
      </c>
      <c r="B59" s="156" t="str">
        <f>""&amp;PP_Revisionsvirksomhedens_adresse_postnummer&amp;" "&amp;PP_Revisionsvirksomhedens_adresse_by</f>
        <v>9999 Demografi</v>
      </c>
      <c r="C59" s="156"/>
      <c r="D59" s="156"/>
      <c r="E59" s="156"/>
      <c r="F59" s="44" t="s">
        <v>128</v>
      </c>
      <c r="K59" s="10" t="s">
        <v>1789</v>
      </c>
      <c r="L59" s="10" t="s">
        <v>3211</v>
      </c>
    </row>
    <row r="60" spans="1:12" ht="15" outlineLevel="1">
      <c r="A60" s="3" t="str">
        <f t="shared" si="1"/>
        <v>Revisionsvirksomhedens adresse, land 1</v>
      </c>
      <c r="B60" s="164" t="s">
        <v>1746</v>
      </c>
      <c r="C60" s="164"/>
      <c r="D60" s="164"/>
      <c r="E60" s="164"/>
      <c r="F60" s="44" t="s">
        <v>130</v>
      </c>
      <c r="G60" s="10" t="str">
        <f>""&amp;B60</f>
        <v>Danmark</v>
      </c>
      <c r="K60" s="10" t="s">
        <v>1790</v>
      </c>
      <c r="L60" s="10" t="s">
        <v>3212</v>
      </c>
    </row>
    <row r="61" spans="1:12" ht="15" outlineLevel="1">
      <c r="A61" s="3" t="str">
        <f t="shared" si="1"/>
        <v>Revisionsvirksomhedens adresse, landekode 1</v>
      </c>
      <c r="B61" s="164" t="s">
        <v>23</v>
      </c>
      <c r="C61" s="164"/>
      <c r="D61" s="164"/>
      <c r="E61" s="164"/>
      <c r="F61" s="44" t="s">
        <v>1782</v>
      </c>
      <c r="G61" s="10" t="str">
        <f>""&amp;B61</f>
        <v>DK</v>
      </c>
      <c r="K61" s="10" t="s">
        <v>1791</v>
      </c>
      <c r="L61" s="10" t="s">
        <v>3213</v>
      </c>
    </row>
    <row r="62" spans="1:12" ht="15" outlineLevel="1">
      <c r="A62" s="3" t="str">
        <f t="shared" si="1"/>
        <v>Revisionsvirksomhedens telefonnummer 1</v>
      </c>
      <c r="B62" s="155"/>
      <c r="C62" s="155"/>
      <c r="D62" s="155"/>
      <c r="E62" s="155"/>
      <c r="F62" s="44" t="s">
        <v>132</v>
      </c>
      <c r="G62" s="10">
        <f>""&amp;SUBSTITUTE(B62," ","")</f>
      </c>
      <c r="K62" s="10" t="s">
        <v>1792</v>
      </c>
      <c r="L62" s="10" t="s">
        <v>3214</v>
      </c>
    </row>
    <row r="63" spans="1:12" ht="15" outlineLevel="1">
      <c r="A63" s="3" t="str">
        <f t="shared" si="1"/>
        <v>Revisionsvirksomhedens e-mail 1</v>
      </c>
      <c r="B63" s="154"/>
      <c r="C63" s="154"/>
      <c r="D63" s="154"/>
      <c r="E63" s="154"/>
      <c r="F63" s="44" t="s">
        <v>343</v>
      </c>
      <c r="G63" s="10">
        <f>""&amp;B63</f>
      </c>
      <c r="K63" s="10" t="s">
        <v>1793</v>
      </c>
      <c r="L63" s="10" t="s">
        <v>3215</v>
      </c>
    </row>
    <row r="64" ht="15">
      <c r="F64" s="44"/>
    </row>
    <row r="65" spans="1:12" ht="15">
      <c r="A65" s="7" t="str">
        <f aca="true" t="shared" si="2" ref="A65:A82">IF(PP_Gennemgangstype=R$13,"",LOOKUP(PP_Language,K$1:L$1,K65:L65))</f>
        <v>Revisor 2:</v>
      </c>
      <c r="F65" s="44"/>
      <c r="K65" s="10" t="s">
        <v>1825</v>
      </c>
      <c r="L65" s="10" t="s">
        <v>3216</v>
      </c>
    </row>
    <row r="66" spans="1:12" ht="15" outlineLevel="1">
      <c r="A66" t="str">
        <f t="shared" si="2"/>
        <v>Revisors navn 2</v>
      </c>
      <c r="B66" s="155"/>
      <c r="C66" s="155"/>
      <c r="D66" s="155"/>
      <c r="E66" s="155"/>
      <c r="F66" s="44" t="s">
        <v>108</v>
      </c>
      <c r="G66" s="10">
        <f>IF(A66="","",""&amp;B66)</f>
      </c>
      <c r="K66" s="10" t="s">
        <v>109</v>
      </c>
      <c r="L66" s="10" t="s">
        <v>3217</v>
      </c>
    </row>
    <row r="67" spans="1:12" ht="15" outlineLevel="1">
      <c r="A67" t="str">
        <f t="shared" si="2"/>
        <v>Revisors titel 2</v>
      </c>
      <c r="B67" s="155"/>
      <c r="C67" s="155"/>
      <c r="D67" s="155"/>
      <c r="E67" s="155"/>
      <c r="F67" s="44" t="s">
        <v>110</v>
      </c>
      <c r="G67" s="10">
        <f>IF(A67="","",""&amp;B67)</f>
      </c>
      <c r="K67" s="10" t="s">
        <v>111</v>
      </c>
      <c r="L67" s="10" t="s">
        <v>3218</v>
      </c>
    </row>
    <row r="68" spans="1:12" ht="15" outlineLevel="1">
      <c r="A68" s="78" t="str">
        <f>IF(PP_Gennemgangstype=R$13,"",LOOKUP(PP_Language,K$1:L$1,K68:L68))</f>
        <v>Revisors MNE-nr. 2</v>
      </c>
      <c r="B68" s="155"/>
      <c r="C68" s="155"/>
      <c r="D68" s="155"/>
      <c r="E68" s="155"/>
      <c r="F68" s="44" t="s">
        <v>3821</v>
      </c>
      <c r="G68" s="10">
        <f>IF(A68="","",""&amp;B68)</f>
      </c>
      <c r="K68" s="10" t="s">
        <v>3822</v>
      </c>
      <c r="L68" s="10" t="s">
        <v>3823</v>
      </c>
    </row>
    <row r="69" spans="1:12" ht="15" outlineLevel="1">
      <c r="A69" s="3" t="str">
        <f t="shared" si="2"/>
        <v>Revisionsvirksomhedens CVR-nr. 2</v>
      </c>
      <c r="B69" s="157">
        <f>""&amp;IF(COUNTBLANK(PP_Revisors_navn_2),,PP_Revisionsvirksomhedens_CVR_nr)</f>
      </c>
      <c r="C69" s="157"/>
      <c r="D69" s="157"/>
      <c r="E69" s="157"/>
      <c r="F69" s="44" t="s">
        <v>1632</v>
      </c>
      <c r="G69" s="10">
        <f>""&amp;SUBSTITUTE(B69," ","")</f>
      </c>
      <c r="K69" s="10" t="s">
        <v>346</v>
      </c>
      <c r="L69" s="10" t="s">
        <v>3219</v>
      </c>
    </row>
    <row r="70" spans="1:12" ht="15" outlineLevel="1">
      <c r="A70" s="3" t="str">
        <f>IF(PP_Gennemgangstype=R$13,"",LOOKUP(PP_Language,K$1:L$1,K70:L70))</f>
        <v>Revisionsvirksomhedens LEI-kode 2</v>
      </c>
      <c r="B70" s="157">
        <f>""&amp;IF(COUNTBLANK(PP_Revisors_navn_2),,PP_Revisionsvirksomhedens_LEI_kode)</f>
      </c>
      <c r="C70" s="157"/>
      <c r="D70" s="157"/>
      <c r="E70" s="157"/>
      <c r="F70" s="44" t="s">
        <v>4062</v>
      </c>
      <c r="G70" s="10">
        <f>""&amp;SUBSTITUTE(B70," ","")</f>
      </c>
      <c r="K70" s="10" t="s">
        <v>4063</v>
      </c>
      <c r="L70" s="10" t="s">
        <v>4061</v>
      </c>
    </row>
    <row r="71" spans="1:12" ht="15" outlineLevel="1">
      <c r="A71" s="3" t="str">
        <f t="shared" si="2"/>
        <v>Revisionsvirksomhedens P-nr. 2</v>
      </c>
      <c r="B71" s="157">
        <f>""&amp;IF(COUNTBLANK(PP_Revisors_navn_2),,PP_Revisionsvirksomhedens_P_nr)</f>
      </c>
      <c r="C71" s="157"/>
      <c r="D71" s="157"/>
      <c r="E71" s="157"/>
      <c r="F71" s="44" t="s">
        <v>1633</v>
      </c>
      <c r="G71" s="10">
        <f>""&amp;SUBSTITUTE(B71,"-","")</f>
      </c>
      <c r="K71" s="10" t="s">
        <v>347</v>
      </c>
      <c r="L71" s="10" t="s">
        <v>3220</v>
      </c>
    </row>
    <row r="72" spans="1:12" ht="15" outlineLevel="1">
      <c r="A72" s="3" t="str">
        <f t="shared" si="2"/>
        <v>Revisionsvirksomhedens navn 2</v>
      </c>
      <c r="B72" s="157">
        <f>""&amp;IF(COUNTBLANK(PP_Revisors_navn_2),,PP_Revisionsvirksomhedens_navn)</f>
      </c>
      <c r="C72" s="157"/>
      <c r="D72" s="157"/>
      <c r="E72" s="157"/>
      <c r="F72" s="44" t="s">
        <v>107</v>
      </c>
      <c r="G72" s="10">
        <f>""&amp;B72</f>
      </c>
      <c r="K72" s="10" t="s">
        <v>40</v>
      </c>
      <c r="L72" s="10" t="s">
        <v>3221</v>
      </c>
    </row>
    <row r="73" spans="1:12" ht="15" outlineLevel="1">
      <c r="A73" s="3" t="str">
        <f t="shared" si="2"/>
        <v>Revisionsvirksomhedens adresse, vejnavn 2</v>
      </c>
      <c r="B73" s="157">
        <f>""&amp;IF(COUNTBLANK(PP_Revisors_navn_2),,PP_Revisionsvirksomhedens_adresse_vejnavn)</f>
      </c>
      <c r="C73" s="157"/>
      <c r="D73" s="157"/>
      <c r="E73" s="157"/>
      <c r="F73" s="44" t="s">
        <v>1819</v>
      </c>
      <c r="G73" s="10">
        <f>""&amp;B73</f>
      </c>
      <c r="K73" s="10" t="s">
        <v>1820</v>
      </c>
      <c r="L73" s="10" t="s">
        <v>3222</v>
      </c>
    </row>
    <row r="74" spans="1:12" ht="15" outlineLevel="1">
      <c r="A74" s="3" t="str">
        <f t="shared" si="2"/>
        <v>Revisionsvirksomhedens adresse, vejnr og etage 2</v>
      </c>
      <c r="B74" s="157">
        <f>""&amp;IF(COUNTBLANK(PP_Revisors_navn_2),,PP_Revisionsvirksomhedens_adresse_vejnr_og_etage)</f>
      </c>
      <c r="C74" s="157"/>
      <c r="D74" s="157"/>
      <c r="E74" s="157"/>
      <c r="F74" s="44" t="s">
        <v>1818</v>
      </c>
      <c r="G74" s="10">
        <f>""&amp;B74</f>
      </c>
      <c r="K74" s="10" t="s">
        <v>1821</v>
      </c>
      <c r="L74" s="10" t="s">
        <v>3223</v>
      </c>
    </row>
    <row r="75" spans="1:12" ht="15" outlineLevel="1">
      <c r="A75" s="3" t="str">
        <f t="shared" si="2"/>
        <v>Revisionsvirksomhedens adresse, vej og nummer 2</v>
      </c>
      <c r="B75" s="156" t="str">
        <f>""&amp;PP_Revisionsvirksomhedens_adresse_vejnavn_2&amp;" "&amp;PP_Revisionsvirksomhedens_adresse_vejnr_og_etage_2</f>
        <v> </v>
      </c>
      <c r="C75" s="156"/>
      <c r="D75" s="156"/>
      <c r="E75" s="156"/>
      <c r="F75" s="44" t="s">
        <v>1799</v>
      </c>
      <c r="K75" s="10" t="s">
        <v>1794</v>
      </c>
      <c r="L75" s="10" t="s">
        <v>3224</v>
      </c>
    </row>
    <row r="76" spans="1:12" ht="15" outlineLevel="1">
      <c r="A76" s="3" t="str">
        <f t="shared" si="2"/>
        <v>Revisionsvirksomhedens adresse, postnummer 2</v>
      </c>
      <c r="B76" s="157">
        <f>""&amp;IF(COUNTBLANK(PP_Revisors_navn_2),,PP_Revisionsvirksomhedens_adresse_postnummer)</f>
      </c>
      <c r="C76" s="157"/>
      <c r="D76" s="157"/>
      <c r="E76" s="157"/>
      <c r="F76" s="44" t="s">
        <v>1824</v>
      </c>
      <c r="G76" s="10">
        <f>""&amp;B76</f>
      </c>
      <c r="K76" s="10" t="s">
        <v>1822</v>
      </c>
      <c r="L76" s="10" t="s">
        <v>3225</v>
      </c>
    </row>
    <row r="77" spans="1:12" ht="15" outlineLevel="1">
      <c r="A77" s="3" t="str">
        <f t="shared" si="2"/>
        <v>Revisionsvirksomhedens adresse, by 2</v>
      </c>
      <c r="B77" s="157">
        <f>""&amp;IF(COUNTBLANK(PP_Revisors_navn_2),,PP_Revisionsvirksomhedens_adresse_by)</f>
      </c>
      <c r="C77" s="157"/>
      <c r="D77" s="157"/>
      <c r="E77" s="157"/>
      <c r="F77" s="44" t="s">
        <v>1817</v>
      </c>
      <c r="G77" s="10">
        <f>""&amp;B77</f>
      </c>
      <c r="K77" s="10" t="s">
        <v>1823</v>
      </c>
      <c r="L77" s="10" t="s">
        <v>3226</v>
      </c>
    </row>
    <row r="78" spans="1:12" ht="15" outlineLevel="1">
      <c r="A78" s="3" t="str">
        <f t="shared" si="2"/>
        <v>Revisionsvirksomhedens adresse, postnummer og by 2</v>
      </c>
      <c r="B78" s="156" t="str">
        <f>""&amp;PP_Revisionsvirksomhedens_adresse_postnummer_2&amp;" "&amp;PP_Revisionsvirksomhedens_adresse_by_2</f>
        <v> </v>
      </c>
      <c r="C78" s="156"/>
      <c r="D78" s="156"/>
      <c r="E78" s="156"/>
      <c r="F78" s="44" t="s">
        <v>1800</v>
      </c>
      <c r="K78" s="10" t="s">
        <v>1788</v>
      </c>
      <c r="L78" s="10" t="s">
        <v>3227</v>
      </c>
    </row>
    <row r="79" spans="1:12" ht="15" outlineLevel="1">
      <c r="A79" s="3" t="str">
        <f t="shared" si="2"/>
        <v>Revisionsvirksomhedens adresse, land 2</v>
      </c>
      <c r="B79" s="157">
        <f>""&amp;IF(COUNTBLANK(PP_Revisors_navn_2),,PP_Revisionsvirksomhedens_adresse_land)</f>
      </c>
      <c r="C79" s="157"/>
      <c r="D79" s="157"/>
      <c r="E79" s="157"/>
      <c r="F79" s="44" t="s">
        <v>1801</v>
      </c>
      <c r="G79" s="10">
        <f>""&amp;B79</f>
      </c>
      <c r="K79" s="10" t="s">
        <v>1795</v>
      </c>
      <c r="L79" s="10" t="s">
        <v>3228</v>
      </c>
    </row>
    <row r="80" spans="1:12" ht="15" outlineLevel="1">
      <c r="A80" s="3" t="str">
        <f t="shared" si="2"/>
        <v>Revisionsvirksomhedens adresse, landekode 2</v>
      </c>
      <c r="B80" s="157">
        <f>""&amp;IF(COUNTBLANK(PP_Revisors_navn_2),,PP_Revisionsvirksomhedens_adresse_landekode)</f>
      </c>
      <c r="C80" s="157"/>
      <c r="D80" s="157"/>
      <c r="E80" s="157"/>
      <c r="F80" s="44" t="s">
        <v>1802</v>
      </c>
      <c r="G80" s="10">
        <f>""&amp;B80</f>
      </c>
      <c r="K80" s="10" t="s">
        <v>1796</v>
      </c>
      <c r="L80" s="10" t="s">
        <v>3229</v>
      </c>
    </row>
    <row r="81" spans="1:12" ht="15" outlineLevel="1">
      <c r="A81" s="3" t="str">
        <f t="shared" si="2"/>
        <v>Revisionsvirksomhedens telefonnummer 2</v>
      </c>
      <c r="B81" s="157">
        <f>""&amp;IF(COUNTBLANK(PP_Revisors_navn_2),,PP_Revisionsvirksomhedens_telefonnummer)</f>
      </c>
      <c r="C81" s="157"/>
      <c r="D81" s="157"/>
      <c r="E81" s="157"/>
      <c r="F81" s="44" t="s">
        <v>1803</v>
      </c>
      <c r="G81" s="10">
        <f>""&amp;SUBSTITUTE(B81," ","")</f>
      </c>
      <c r="K81" s="10" t="s">
        <v>1797</v>
      </c>
      <c r="L81" s="10" t="s">
        <v>3230</v>
      </c>
    </row>
    <row r="82" spans="1:12" ht="15" outlineLevel="1">
      <c r="A82" s="3" t="str">
        <f t="shared" si="2"/>
        <v>Revisionsvirksomhedens e-mail 2</v>
      </c>
      <c r="B82" s="158">
        <f>""&amp;IF(COUNTBLANK(PP_Revisors_navn_2),,PP_Revisionsvirksomhedens_e_mail)</f>
      </c>
      <c r="C82" s="158"/>
      <c r="D82" s="158"/>
      <c r="E82" s="158"/>
      <c r="F82" s="44" t="s">
        <v>1804</v>
      </c>
      <c r="G82" s="10">
        <f>""&amp;B82</f>
      </c>
      <c r="K82" s="10" t="s">
        <v>1798</v>
      </c>
      <c r="L82" s="10" t="s">
        <v>3231</v>
      </c>
    </row>
    <row r="83" ht="15">
      <c r="F83" s="44"/>
    </row>
    <row r="84" spans="1:12" ht="15">
      <c r="A84" s="6" t="str">
        <f aca="true" t="shared" si="3" ref="A84:A92">LOOKUP(PP_Language,K$1:L$1,K84:L84)</f>
        <v>Intern revision:</v>
      </c>
      <c r="F84" s="44"/>
      <c r="K84" s="10" t="s">
        <v>1846</v>
      </c>
      <c r="L84" s="10" t="s">
        <v>3232</v>
      </c>
    </row>
    <row r="85" spans="1:12" ht="15" outlineLevel="1">
      <c r="A85" t="str">
        <f t="shared" si="3"/>
        <v>Intern revision, dato</v>
      </c>
      <c r="B85" s="159"/>
      <c r="C85" s="159"/>
      <c r="D85" s="159"/>
      <c r="E85" s="159"/>
      <c r="F85" s="44" t="s">
        <v>1844</v>
      </c>
      <c r="G85" s="12">
        <f>IF(COUNTBLANK(B85),"",TEXT(YEAR(B85),"0000")&amp;"-"&amp;TEXT(MONTH(B85),"00")&amp;"-"&amp;TEXT(DAY(B85),"00"))</f>
      </c>
      <c r="H85" s="12"/>
      <c r="I85" s="12"/>
      <c r="J85" s="12"/>
      <c r="K85" s="12" t="s">
        <v>1842</v>
      </c>
      <c r="L85" s="12" t="s">
        <v>3233</v>
      </c>
    </row>
    <row r="86" spans="1:12" ht="15" outlineLevel="1">
      <c r="A86" t="str">
        <f t="shared" si="3"/>
        <v>Intern revision, sted</v>
      </c>
      <c r="B86" s="160"/>
      <c r="C86" s="160"/>
      <c r="D86" s="160"/>
      <c r="E86" s="160"/>
      <c r="F86" s="44" t="s">
        <v>1845</v>
      </c>
      <c r="G86" s="10">
        <f>""&amp;B86</f>
      </c>
      <c r="K86" s="10" t="s">
        <v>1843</v>
      </c>
      <c r="L86" s="10" t="s">
        <v>3234</v>
      </c>
    </row>
    <row r="87" spans="1:12" ht="15" outlineLevel="1">
      <c r="A87" t="str">
        <f t="shared" si="3"/>
        <v>Intern revision navn 1</v>
      </c>
      <c r="B87" s="155"/>
      <c r="C87" s="155"/>
      <c r="D87" s="155"/>
      <c r="E87" s="155"/>
      <c r="F87" s="44" t="s">
        <v>1853</v>
      </c>
      <c r="G87" s="10">
        <f>IF(A87="","",""&amp;B87)</f>
      </c>
      <c r="K87" s="10" t="s">
        <v>1847</v>
      </c>
      <c r="L87" s="10" t="s">
        <v>3235</v>
      </c>
    </row>
    <row r="88" spans="1:12" ht="15" outlineLevel="1">
      <c r="A88" t="str">
        <f t="shared" si="3"/>
        <v>Intern revision titel 1</v>
      </c>
      <c r="B88" s="155"/>
      <c r="C88" s="155"/>
      <c r="D88" s="155"/>
      <c r="E88" s="155"/>
      <c r="F88" s="44" t="s">
        <v>1854</v>
      </c>
      <c r="G88" s="10">
        <f>IF(A88="","",""&amp;B88)</f>
      </c>
      <c r="K88" s="10" t="s">
        <v>1848</v>
      </c>
      <c r="L88" s="10" t="s">
        <v>3236</v>
      </c>
    </row>
    <row r="89" spans="1:12" ht="15" outlineLevel="1">
      <c r="A89" t="str">
        <f t="shared" si="3"/>
        <v>Intern revision CPR-nr. 1</v>
      </c>
      <c r="B89" s="155"/>
      <c r="C89" s="155"/>
      <c r="D89" s="155"/>
      <c r="E89" s="155"/>
      <c r="F89" s="44" t="s">
        <v>1855</v>
      </c>
      <c r="G89" s="10">
        <f>IF(A89="","",""&amp;SUBSTITUTE(B89,"-",""))</f>
      </c>
      <c r="K89" s="10" t="s">
        <v>1849</v>
      </c>
      <c r="L89" s="10" t="s">
        <v>3237</v>
      </c>
    </row>
    <row r="90" spans="1:12" ht="15" outlineLevel="1">
      <c r="A90" t="str">
        <f t="shared" si="3"/>
        <v>Intern revision navn 2</v>
      </c>
      <c r="B90" s="155"/>
      <c r="C90" s="155"/>
      <c r="D90" s="155"/>
      <c r="E90" s="155"/>
      <c r="F90" s="44" t="s">
        <v>1856</v>
      </c>
      <c r="G90" s="10">
        <f>IF(A90="","",""&amp;B90)</f>
      </c>
      <c r="K90" s="10" t="s">
        <v>1850</v>
      </c>
      <c r="L90" s="10" t="s">
        <v>3238</v>
      </c>
    </row>
    <row r="91" spans="1:12" ht="15" outlineLevel="1">
      <c r="A91" t="str">
        <f t="shared" si="3"/>
        <v>Intern revision titel 2</v>
      </c>
      <c r="B91" s="155"/>
      <c r="C91" s="155"/>
      <c r="D91" s="155"/>
      <c r="E91" s="155"/>
      <c r="F91" s="44" t="s">
        <v>1857</v>
      </c>
      <c r="G91" s="10">
        <f>IF(A91="","",""&amp;B91)</f>
      </c>
      <c r="K91" s="10" t="s">
        <v>1851</v>
      </c>
      <c r="L91" s="10" t="s">
        <v>3239</v>
      </c>
    </row>
    <row r="92" spans="1:12" ht="15" outlineLevel="1">
      <c r="A92" t="str">
        <f t="shared" si="3"/>
        <v>Intern revision CPR-nr. 2</v>
      </c>
      <c r="B92" s="155"/>
      <c r="C92" s="155"/>
      <c r="D92" s="155"/>
      <c r="E92" s="155"/>
      <c r="F92" s="44" t="s">
        <v>1858</v>
      </c>
      <c r="G92" s="10">
        <f>IF(A92="","",""&amp;SUBSTITUTE(B92,"-",""))</f>
      </c>
      <c r="K92" s="10" t="s">
        <v>1852</v>
      </c>
      <c r="L92" s="10" t="s">
        <v>3240</v>
      </c>
    </row>
    <row r="93" ht="15">
      <c r="F93" s="44"/>
    </row>
    <row r="94" spans="1:12" ht="15">
      <c r="A94" s="6" t="str">
        <f aca="true" t="shared" si="4" ref="A94:A101">LOOKUP(PP_Language,K$1:L$1,K94:L94)</f>
        <v>Øvrige erklæringer:</v>
      </c>
      <c r="F94" s="44"/>
      <c r="K94" s="10" t="s">
        <v>3738</v>
      </c>
      <c r="L94" s="10" t="s">
        <v>3748</v>
      </c>
    </row>
    <row r="95" spans="1:12" ht="15" outlineLevel="1">
      <c r="A95" s="71" t="str">
        <f t="shared" si="4"/>
        <v>Øvrig erklæring 1, dato</v>
      </c>
      <c r="B95" s="159"/>
      <c r="C95" s="159"/>
      <c r="D95" s="159"/>
      <c r="E95" s="159"/>
      <c r="F95" s="44" t="s">
        <v>3753</v>
      </c>
      <c r="G95" s="12">
        <f>IF(COUNTBLANK(B95),"",TEXT(YEAR(B95),"0000")&amp;"-"&amp;TEXT(MONTH(B95),"00")&amp;"-"&amp;TEXT(DAY(B95),"00"))</f>
      </c>
      <c r="H95" s="12"/>
      <c r="I95" s="12"/>
      <c r="J95" s="12"/>
      <c r="K95" s="12" t="s">
        <v>3749</v>
      </c>
      <c r="L95" s="12" t="s">
        <v>3763</v>
      </c>
    </row>
    <row r="96" spans="1:12" ht="15" outlineLevel="1">
      <c r="A96" s="71" t="str">
        <f t="shared" si="4"/>
        <v>Øvrig erklæring 1, sted</v>
      </c>
      <c r="B96" s="160"/>
      <c r="C96" s="160"/>
      <c r="D96" s="160"/>
      <c r="E96" s="160"/>
      <c r="F96" s="44" t="s">
        <v>3774</v>
      </c>
      <c r="G96" s="10">
        <f>""&amp;B96</f>
      </c>
      <c r="K96" s="10" t="s">
        <v>3750</v>
      </c>
      <c r="L96" s="10" t="s">
        <v>3762</v>
      </c>
    </row>
    <row r="97" spans="1:12" ht="15" outlineLevel="1">
      <c r="A97" s="71" t="str">
        <f t="shared" si="4"/>
        <v>Øvrig erklæring 1, CVR-nr.</v>
      </c>
      <c r="B97" s="155"/>
      <c r="C97" s="155"/>
      <c r="D97" s="155"/>
      <c r="E97" s="155"/>
      <c r="F97" s="44" t="s">
        <v>3777</v>
      </c>
      <c r="G97" s="10">
        <f>IF(A97="","",""&amp;B97)</f>
      </c>
      <c r="K97" s="10" t="s">
        <v>3754</v>
      </c>
      <c r="L97" s="10" t="s">
        <v>3761</v>
      </c>
    </row>
    <row r="98" spans="1:12" ht="15" outlineLevel="1">
      <c r="A98" s="151" t="str">
        <f t="shared" si="4"/>
        <v>Øvrig erklæring 1, LEI-kode</v>
      </c>
      <c r="B98" s="155"/>
      <c r="C98" s="155"/>
      <c r="D98" s="155"/>
      <c r="E98" s="155"/>
      <c r="F98" s="44" t="s">
        <v>4068</v>
      </c>
      <c r="G98" s="10">
        <f>IF(A98="","",""&amp;B98)</f>
      </c>
      <c r="K98" s="10" t="s">
        <v>4069</v>
      </c>
      <c r="L98" s="10" t="s">
        <v>4070</v>
      </c>
    </row>
    <row r="99" spans="1:12" ht="15" outlineLevel="1">
      <c r="A99" s="71" t="str">
        <f t="shared" si="4"/>
        <v>Øvrig erklæring 1, firmanavn</v>
      </c>
      <c r="B99" s="155"/>
      <c r="C99" s="155"/>
      <c r="D99" s="155"/>
      <c r="E99" s="155"/>
      <c r="F99" s="44" t="s">
        <v>3778</v>
      </c>
      <c r="G99" s="10">
        <f>IF(A99="","",""&amp;B99)</f>
      </c>
      <c r="K99" s="10" t="s">
        <v>3755</v>
      </c>
      <c r="L99" s="10" t="s">
        <v>3760</v>
      </c>
    </row>
    <row r="100" spans="1:12" ht="15" outlineLevel="1">
      <c r="A100" s="71" t="str">
        <f t="shared" si="4"/>
        <v>Øvrig erklæring 1, navn</v>
      </c>
      <c r="B100" s="155"/>
      <c r="C100" s="155"/>
      <c r="D100" s="155"/>
      <c r="E100" s="155"/>
      <c r="F100" s="44" t="s">
        <v>3779</v>
      </c>
      <c r="G100" s="10">
        <f>IF(A100="","",""&amp;B100)</f>
      </c>
      <c r="K100" s="10" t="s">
        <v>3756</v>
      </c>
      <c r="L100" s="10" t="s">
        <v>3758</v>
      </c>
    </row>
    <row r="101" spans="1:12" ht="15" outlineLevel="1">
      <c r="A101" s="71" t="str">
        <f t="shared" si="4"/>
        <v>Øvrig erklæring 1, titel</v>
      </c>
      <c r="B101" s="155"/>
      <c r="C101" s="155"/>
      <c r="D101" s="155"/>
      <c r="E101" s="155"/>
      <c r="F101" s="44" t="s">
        <v>3780</v>
      </c>
      <c r="G101" s="10">
        <f>IF(A101="","",""&amp;B101)</f>
      </c>
      <c r="K101" s="10" t="s">
        <v>3757</v>
      </c>
      <c r="L101" s="10" t="s">
        <v>3759</v>
      </c>
    </row>
    <row r="102" ht="15" outlineLevel="1">
      <c r="F102" s="44"/>
    </row>
    <row r="103" spans="1:12" ht="15" outlineLevel="1">
      <c r="A103" s="71" t="str">
        <f aca="true" t="shared" si="5" ref="A103:A109">LOOKUP(PP_Language,K$1:L$1,K103:L103)</f>
        <v>Øvrig erklæring 2, dato</v>
      </c>
      <c r="B103" s="159"/>
      <c r="C103" s="159"/>
      <c r="D103" s="159"/>
      <c r="E103" s="159"/>
      <c r="F103" s="44" t="s">
        <v>3775</v>
      </c>
      <c r="G103" s="12">
        <f>IF(COUNTBLANK(B103),"",TEXT(YEAR(B103),"0000")&amp;"-"&amp;TEXT(MONTH(B103),"00")&amp;"-"&amp;TEXT(DAY(B103),"00"))</f>
      </c>
      <c r="H103" s="12"/>
      <c r="I103" s="12"/>
      <c r="J103" s="12"/>
      <c r="K103" s="12" t="s">
        <v>3751</v>
      </c>
      <c r="L103" s="12" t="s">
        <v>3764</v>
      </c>
    </row>
    <row r="104" spans="1:12" ht="15" outlineLevel="1">
      <c r="A104" s="71" t="str">
        <f t="shared" si="5"/>
        <v>Øvrig erklæring 2, sted</v>
      </c>
      <c r="B104" s="160"/>
      <c r="C104" s="160"/>
      <c r="D104" s="160"/>
      <c r="E104" s="160"/>
      <c r="F104" s="44" t="s">
        <v>3776</v>
      </c>
      <c r="G104" s="10">
        <f>""&amp;B104</f>
      </c>
      <c r="K104" s="10" t="s">
        <v>3752</v>
      </c>
      <c r="L104" s="10" t="s">
        <v>3765</v>
      </c>
    </row>
    <row r="105" spans="1:12" ht="15" outlineLevel="1">
      <c r="A105" s="71" t="str">
        <f t="shared" si="5"/>
        <v>Øvrig erklæring 2, CVR-nr.</v>
      </c>
      <c r="B105" s="155"/>
      <c r="C105" s="155"/>
      <c r="D105" s="155"/>
      <c r="E105" s="155"/>
      <c r="F105" s="44" t="s">
        <v>3781</v>
      </c>
      <c r="G105" s="10">
        <f>IF(A105="","",""&amp;B105)</f>
      </c>
      <c r="K105" s="10" t="s">
        <v>3770</v>
      </c>
      <c r="L105" s="10" t="s">
        <v>3766</v>
      </c>
    </row>
    <row r="106" spans="1:12" ht="15" outlineLevel="1">
      <c r="A106" s="151" t="str">
        <f t="shared" si="5"/>
        <v>Øvrig erklæring 2, LEI-kode</v>
      </c>
      <c r="B106" s="155"/>
      <c r="C106" s="155"/>
      <c r="D106" s="155"/>
      <c r="E106" s="155"/>
      <c r="F106" s="44" t="s">
        <v>4071</v>
      </c>
      <c r="G106" s="10">
        <f>IF(A106="","",""&amp;B106)</f>
      </c>
      <c r="K106" s="10" t="s">
        <v>4072</v>
      </c>
      <c r="L106" s="10" t="s">
        <v>4073</v>
      </c>
    </row>
    <row r="107" spans="1:12" ht="15" outlineLevel="1">
      <c r="A107" s="71" t="str">
        <f t="shared" si="5"/>
        <v>Øvrig erklæring 2, firmanavn</v>
      </c>
      <c r="B107" s="155"/>
      <c r="C107" s="155"/>
      <c r="D107" s="155"/>
      <c r="E107" s="155"/>
      <c r="F107" s="44" t="s">
        <v>3782</v>
      </c>
      <c r="G107" s="10">
        <f>IF(A107="","",""&amp;B107)</f>
      </c>
      <c r="K107" s="10" t="s">
        <v>3771</v>
      </c>
      <c r="L107" s="10" t="s">
        <v>3767</v>
      </c>
    </row>
    <row r="108" spans="1:12" ht="15" outlineLevel="1">
      <c r="A108" s="71" t="str">
        <f t="shared" si="5"/>
        <v>Øvrig erklæring 2, navn</v>
      </c>
      <c r="B108" s="155"/>
      <c r="C108" s="155"/>
      <c r="D108" s="155"/>
      <c r="E108" s="155"/>
      <c r="F108" s="44" t="s">
        <v>3783</v>
      </c>
      <c r="G108" s="10">
        <f>IF(A108="","",""&amp;B108)</f>
      </c>
      <c r="K108" s="10" t="s">
        <v>3772</v>
      </c>
      <c r="L108" s="10" t="s">
        <v>3768</v>
      </c>
    </row>
    <row r="109" spans="1:12" ht="15" outlineLevel="1">
      <c r="A109" s="71" t="str">
        <f t="shared" si="5"/>
        <v>Øvrig erklæring 2, titel</v>
      </c>
      <c r="B109" s="155"/>
      <c r="C109" s="155"/>
      <c r="D109" s="155"/>
      <c r="E109" s="155"/>
      <c r="F109" s="44" t="s">
        <v>3784</v>
      </c>
      <c r="G109" s="10">
        <f>IF(A109="","",""&amp;B109)</f>
      </c>
      <c r="K109" s="10" t="s">
        <v>3773</v>
      </c>
      <c r="L109" s="10" t="s">
        <v>3769</v>
      </c>
    </row>
    <row r="110" ht="15">
      <c r="F110" s="44"/>
    </row>
    <row r="111" spans="1:12" ht="15">
      <c r="A111" s="6" t="str">
        <f>LOOKUP(PP_Language,K$1:L$1,K111:L111)</f>
        <v>Likvidator:</v>
      </c>
      <c r="F111" s="44"/>
      <c r="K111" s="10" t="s">
        <v>1783</v>
      </c>
      <c r="L111" s="10" t="s">
        <v>3241</v>
      </c>
    </row>
    <row r="112" spans="1:12" ht="15" outlineLevel="1">
      <c r="A112" t="str">
        <f>LOOKUP(PP_Language,K$1:L$1,K112:L112)</f>
        <v>Likvidators navn</v>
      </c>
      <c r="B112" s="155"/>
      <c r="C112" s="155"/>
      <c r="D112" s="155"/>
      <c r="E112" s="155"/>
      <c r="F112" s="44" t="s">
        <v>341</v>
      </c>
      <c r="G112" s="10">
        <f>""&amp;B112</f>
      </c>
      <c r="K112" s="10" t="s">
        <v>340</v>
      </c>
      <c r="L112" s="10" t="s">
        <v>3242</v>
      </c>
    </row>
    <row r="113" spans="1:12" ht="15" outlineLevel="1">
      <c r="A113" t="str">
        <f>LOOKUP(PP_Language,K$1:L$1,K113:L113)</f>
        <v>Likvidators titel</v>
      </c>
      <c r="B113" s="155"/>
      <c r="C113" s="155"/>
      <c r="D113" s="155"/>
      <c r="E113" s="155"/>
      <c r="F113" s="44" t="s">
        <v>1785</v>
      </c>
      <c r="G113" s="10">
        <f>""&amp;B113</f>
      </c>
      <c r="K113" s="10" t="s">
        <v>1784</v>
      </c>
      <c r="L113" s="10" t="s">
        <v>3243</v>
      </c>
    </row>
    <row r="114" ht="15">
      <c r="F114" s="44"/>
    </row>
    <row r="115" spans="1:12" ht="15">
      <c r="A115" s="6" t="str">
        <f aca="true" t="shared" si="6" ref="A115:A120">LOOKUP(PP_Language,K$1:L$1,K115:L115)</f>
        <v>Indsender:</v>
      </c>
      <c r="F115" s="44"/>
      <c r="K115" s="10" t="s">
        <v>30</v>
      </c>
      <c r="L115" s="10" t="s">
        <v>3244</v>
      </c>
    </row>
    <row r="116" spans="1:12" ht="15">
      <c r="A116" s="3" t="str">
        <f t="shared" si="6"/>
        <v>Indsendende virksomheds CVR-nr.</v>
      </c>
      <c r="B116" s="184" t="str">
        <f>""&amp;PP_Revisionsvirksomhedens_CVR_nr</f>
        <v>12345678</v>
      </c>
      <c r="C116" s="184"/>
      <c r="D116" s="184"/>
      <c r="E116" s="184"/>
      <c r="F116" s="44" t="s">
        <v>1631</v>
      </c>
      <c r="G116" s="10" t="str">
        <f>""&amp;SUBSTITUTE(B116," ","")</f>
        <v>12345678</v>
      </c>
      <c r="K116" s="10" t="s">
        <v>31</v>
      </c>
      <c r="L116" s="10" t="s">
        <v>3245</v>
      </c>
    </row>
    <row r="117" spans="1:12" ht="15">
      <c r="A117" s="3" t="str">
        <f t="shared" si="6"/>
        <v>Indsendende virksomheds LEI-kode</v>
      </c>
      <c r="B117" s="184">
        <f>""&amp;PP_Revisionsvirksomhedens_LEI_kode</f>
      </c>
      <c r="C117" s="184"/>
      <c r="D117" s="184"/>
      <c r="E117" s="184"/>
      <c r="F117" s="44" t="s">
        <v>1631</v>
      </c>
      <c r="G117" s="10">
        <f>""&amp;B117</f>
      </c>
      <c r="K117" s="10" t="s">
        <v>4077</v>
      </c>
      <c r="L117" s="10" t="s">
        <v>4078</v>
      </c>
    </row>
    <row r="118" spans="1:12" ht="15">
      <c r="A118" s="3" t="str">
        <f t="shared" si="6"/>
        <v>Indsendende virksomheds navn</v>
      </c>
      <c r="B118" s="185" t="str">
        <f>""&amp;PP_Revisionsvirksomhedens_navn</f>
        <v>DEMO Revision A/S</v>
      </c>
      <c r="C118" s="185"/>
      <c r="D118" s="185"/>
      <c r="E118" s="185"/>
      <c r="F118" s="44" t="s">
        <v>97</v>
      </c>
      <c r="G118" s="10" t="str">
        <f>""&amp;B118</f>
        <v>DEMO Revision A/S</v>
      </c>
      <c r="K118" s="10" t="s">
        <v>32</v>
      </c>
      <c r="L118" s="10" t="s">
        <v>3246</v>
      </c>
    </row>
    <row r="119" spans="1:12" ht="15">
      <c r="A119" s="3" t="str">
        <f t="shared" si="6"/>
        <v>Indsendende virksomheds adresse, vej og nummer</v>
      </c>
      <c r="B119" s="185" t="str">
        <f>""&amp;PP_Revisionsvirksomhedens_adresse_vejnavn&amp;" "&amp;PP_Revisionsvirksomhedens_adresse_vejnr_og_etage</f>
        <v>Demovej 1</v>
      </c>
      <c r="C119" s="185"/>
      <c r="D119" s="185"/>
      <c r="E119" s="185"/>
      <c r="F119" s="44" t="s">
        <v>98</v>
      </c>
      <c r="G119" s="10" t="str">
        <f>""&amp;B119</f>
        <v>Demovej 1</v>
      </c>
      <c r="K119" s="10" t="s">
        <v>33</v>
      </c>
      <c r="L119" s="10" t="s">
        <v>3247</v>
      </c>
    </row>
    <row r="120" spans="1:12" ht="15">
      <c r="A120" s="3" t="str">
        <f t="shared" si="6"/>
        <v>Indsendende virksomheds adresse, postnummer og by</v>
      </c>
      <c r="B120" s="185" t="str">
        <f>""&amp;PP_Revisionsvirksomhedens_adresse_postnummer&amp;" "&amp;PP_Revisionsvirksomhedens_adresse_by</f>
        <v>9999 Demografi</v>
      </c>
      <c r="C120" s="185"/>
      <c r="D120" s="185"/>
      <c r="E120" s="185"/>
      <c r="F120" s="44" t="s">
        <v>99</v>
      </c>
      <c r="G120" s="10" t="str">
        <f>""&amp;B120</f>
        <v>9999 Demografi</v>
      </c>
      <c r="K120" s="10" t="s">
        <v>34</v>
      </c>
      <c r="L120" s="10" t="s">
        <v>3248</v>
      </c>
    </row>
    <row r="121" spans="1:12" ht="15">
      <c r="A121"/>
      <c r="F121" s="44"/>
      <c r="G121" s="12"/>
      <c r="H121" s="12"/>
      <c r="I121" s="12"/>
      <c r="J121" s="12"/>
      <c r="K121" s="12"/>
      <c r="L121" s="12"/>
    </row>
    <row r="122" spans="1:13" ht="15">
      <c r="A122" s="6" t="str">
        <f aca="true" t="shared" si="7" ref="A122:A133">LOOKUP(PP_Language,K$1:L$1,K122:L122)</f>
        <v>Primær bankforbindelse:</v>
      </c>
      <c r="F122" s="44"/>
      <c r="K122" s="10" t="s">
        <v>53</v>
      </c>
      <c r="L122" s="10" t="s">
        <v>3249</v>
      </c>
      <c r="M122" s="13"/>
    </row>
    <row r="123" spans="1:13" ht="15" outlineLevel="1">
      <c r="A123" s="3" t="str">
        <f t="shared" si="7"/>
        <v>Bankens CVR-nr.</v>
      </c>
      <c r="B123" s="155"/>
      <c r="C123" s="155"/>
      <c r="D123" s="155"/>
      <c r="E123" s="155"/>
      <c r="F123" s="44" t="s">
        <v>1634</v>
      </c>
      <c r="G123" s="10">
        <f>""&amp;SUBSTITUTE(B123," ","")</f>
      </c>
      <c r="K123" s="10" t="s">
        <v>54</v>
      </c>
      <c r="L123" s="10" t="s">
        <v>3250</v>
      </c>
      <c r="M123" s="13"/>
    </row>
    <row r="124" spans="1:13" ht="15" outlineLevel="1">
      <c r="A124" s="3" t="str">
        <f>LOOKUP(PP_Language,K$1:L$1,K124:L124)</f>
        <v>Bankens LEI-kode</v>
      </c>
      <c r="B124" s="155"/>
      <c r="C124" s="155"/>
      <c r="D124" s="155"/>
      <c r="E124" s="155"/>
      <c r="F124" s="44" t="s">
        <v>4053</v>
      </c>
      <c r="G124" s="10">
        <f>""&amp;B124</f>
      </c>
      <c r="K124" s="10" t="s">
        <v>4054</v>
      </c>
      <c r="L124" s="10" t="s">
        <v>4055</v>
      </c>
      <c r="M124" s="13"/>
    </row>
    <row r="125" spans="1:13" ht="15" outlineLevel="1">
      <c r="A125" s="3" t="str">
        <f t="shared" si="7"/>
        <v>Bankens navn</v>
      </c>
      <c r="B125" s="155"/>
      <c r="C125" s="155"/>
      <c r="D125" s="155"/>
      <c r="E125" s="155"/>
      <c r="F125" s="44" t="s">
        <v>123</v>
      </c>
      <c r="G125" s="10">
        <f>""&amp;B125</f>
      </c>
      <c r="K125" s="10" t="s">
        <v>55</v>
      </c>
      <c r="L125" s="10" t="s">
        <v>3251</v>
      </c>
      <c r="M125" s="13"/>
    </row>
    <row r="126" spans="1:13" ht="15" outlineLevel="1">
      <c r="A126" t="str">
        <f t="shared" si="7"/>
        <v>Bankens adresse, vejnavn</v>
      </c>
      <c r="B126" s="155"/>
      <c r="C126" s="155"/>
      <c r="D126" s="155"/>
      <c r="E126" s="155"/>
      <c r="F126" s="44" t="s">
        <v>1758</v>
      </c>
      <c r="G126" s="10">
        <f>""&amp;B126</f>
      </c>
      <c r="K126" s="10" t="s">
        <v>1749</v>
      </c>
      <c r="L126" s="10" t="s">
        <v>3252</v>
      </c>
      <c r="M126" s="13"/>
    </row>
    <row r="127" spans="1:13" ht="15" outlineLevel="1">
      <c r="A127" t="str">
        <f t="shared" si="7"/>
        <v>Bankens adresse, vejnr og etage</v>
      </c>
      <c r="B127" s="155"/>
      <c r="C127" s="155"/>
      <c r="D127" s="155"/>
      <c r="E127" s="155"/>
      <c r="F127" s="44" t="s">
        <v>1760</v>
      </c>
      <c r="G127" s="10">
        <f>""&amp;B127</f>
      </c>
      <c r="K127" s="10" t="s">
        <v>1759</v>
      </c>
      <c r="L127" s="10" t="s">
        <v>3253</v>
      </c>
      <c r="M127" s="13"/>
    </row>
    <row r="128" spans="1:12" ht="15" outlineLevel="1">
      <c r="A128" t="str">
        <f t="shared" si="7"/>
        <v>Bankens adresse, vej og nummer</v>
      </c>
      <c r="B128" s="186" t="str">
        <f>""&amp;PP_Bankens_adresse_vejnavn&amp;" "&amp;PP_Bankens_adresse_vejnr_og_etage</f>
        <v> </v>
      </c>
      <c r="C128" s="186"/>
      <c r="D128" s="186"/>
      <c r="E128" s="186"/>
      <c r="F128" s="44" t="s">
        <v>1833</v>
      </c>
      <c r="K128" s="10" t="s">
        <v>1834</v>
      </c>
      <c r="L128" s="10" t="s">
        <v>3254</v>
      </c>
    </row>
    <row r="129" spans="1:13" ht="15" outlineLevel="1">
      <c r="A129" t="str">
        <f t="shared" si="7"/>
        <v>Bankens adresse, postnummer</v>
      </c>
      <c r="B129" s="155"/>
      <c r="C129" s="155"/>
      <c r="D129" s="155"/>
      <c r="E129" s="155"/>
      <c r="F129" s="44" t="s">
        <v>1757</v>
      </c>
      <c r="G129" s="10">
        <f>""&amp;B129</f>
      </c>
      <c r="K129" s="10" t="s">
        <v>1750</v>
      </c>
      <c r="L129" s="10" t="s">
        <v>3255</v>
      </c>
      <c r="M129" s="13"/>
    </row>
    <row r="130" spans="1:13" ht="15" outlineLevel="1">
      <c r="A130" t="str">
        <f t="shared" si="7"/>
        <v>Bankens adresse, by</v>
      </c>
      <c r="B130" s="155"/>
      <c r="C130" s="155"/>
      <c r="D130" s="155"/>
      <c r="E130" s="155"/>
      <c r="F130" s="44" t="s">
        <v>1756</v>
      </c>
      <c r="G130" s="10">
        <f>""&amp;B130</f>
      </c>
      <c r="K130" s="10" t="s">
        <v>1751</v>
      </c>
      <c r="L130" s="10" t="s">
        <v>3256</v>
      </c>
      <c r="M130" s="13"/>
    </row>
    <row r="131" spans="1:12" ht="15" outlineLevel="1">
      <c r="A131" t="str">
        <f t="shared" si="7"/>
        <v>Bankens adresse, postnummer og by</v>
      </c>
      <c r="B131" s="186" t="str">
        <f>""&amp;PP_Bankens_adresse_postnummer&amp;" "&amp;PP_Bankens_adresse_by</f>
        <v> </v>
      </c>
      <c r="C131" s="186"/>
      <c r="D131" s="186"/>
      <c r="E131" s="186"/>
      <c r="F131" s="44" t="s">
        <v>1827</v>
      </c>
      <c r="K131" s="10" t="s">
        <v>1828</v>
      </c>
      <c r="L131" s="10" t="s">
        <v>3257</v>
      </c>
    </row>
    <row r="132" spans="1:13" ht="15" outlineLevel="1">
      <c r="A132" t="str">
        <f t="shared" si="7"/>
        <v>Bankens adresse, land</v>
      </c>
      <c r="B132" s="155"/>
      <c r="C132" s="155"/>
      <c r="D132" s="155"/>
      <c r="E132" s="155"/>
      <c r="F132" s="44" t="s">
        <v>1755</v>
      </c>
      <c r="G132" s="10">
        <f>""&amp;B132</f>
      </c>
      <c r="K132" s="10" t="s">
        <v>1752</v>
      </c>
      <c r="L132" s="10" t="s">
        <v>3258</v>
      </c>
      <c r="M132" s="13"/>
    </row>
    <row r="133" spans="1:13" ht="15" outlineLevel="1">
      <c r="A133" t="str">
        <f t="shared" si="7"/>
        <v>Bankens adresse, landekode</v>
      </c>
      <c r="B133" s="155"/>
      <c r="C133" s="155"/>
      <c r="D133" s="155"/>
      <c r="E133" s="155"/>
      <c r="F133" s="44" t="s">
        <v>1754</v>
      </c>
      <c r="G133" s="10">
        <f>""&amp;B133</f>
      </c>
      <c r="K133" s="10" t="s">
        <v>1753</v>
      </c>
      <c r="L133" s="10" t="s">
        <v>3259</v>
      </c>
      <c r="M133" s="13"/>
    </row>
    <row r="134" ht="15">
      <c r="F134" s="44"/>
    </row>
    <row r="135" spans="1:13" ht="15">
      <c r="A135" s="6" t="str">
        <f aca="true" t="shared" si="8" ref="A135:A147">LOOKUP(PP_Language,K$1:L$1,K135:L135)</f>
        <v>Advokat:</v>
      </c>
      <c r="F135" s="44"/>
      <c r="K135" s="10" t="s">
        <v>56</v>
      </c>
      <c r="L135" s="10" t="s">
        <v>3260</v>
      </c>
      <c r="M135" s="13"/>
    </row>
    <row r="136" spans="1:13" ht="15" outlineLevel="1">
      <c r="A136" s="3" t="str">
        <f t="shared" si="8"/>
        <v>Advokatens CVR-nr.</v>
      </c>
      <c r="B136" s="155"/>
      <c r="C136" s="155"/>
      <c r="D136" s="155"/>
      <c r="E136" s="155"/>
      <c r="F136" s="44" t="s">
        <v>1635</v>
      </c>
      <c r="G136" s="10">
        <f>""&amp;SUBSTITUTE(B136," ","")</f>
      </c>
      <c r="K136" s="10" t="s">
        <v>57</v>
      </c>
      <c r="L136" s="10" t="s">
        <v>3261</v>
      </c>
      <c r="M136" s="13"/>
    </row>
    <row r="137" spans="1:13" ht="15" outlineLevel="1">
      <c r="A137" s="3" t="str">
        <f>LOOKUP(PP_Language,K$1:L$1,K137:L137)</f>
        <v>Advokatens LEI-kode</v>
      </c>
      <c r="B137" s="155"/>
      <c r="C137" s="155"/>
      <c r="D137" s="155"/>
      <c r="E137" s="155"/>
      <c r="F137" s="44" t="s">
        <v>4056</v>
      </c>
      <c r="G137" s="10">
        <f>""&amp;B137</f>
      </c>
      <c r="K137" s="10" t="s">
        <v>4057</v>
      </c>
      <c r="L137" s="10" t="s">
        <v>4058</v>
      </c>
      <c r="M137" s="13"/>
    </row>
    <row r="138" spans="1:13" ht="15" outlineLevel="1">
      <c r="A138" s="3" t="str">
        <f t="shared" si="8"/>
        <v>Advokatens P-nr.</v>
      </c>
      <c r="B138" s="155"/>
      <c r="C138" s="155"/>
      <c r="D138" s="155"/>
      <c r="E138" s="155"/>
      <c r="F138" s="44" t="s">
        <v>1636</v>
      </c>
      <c r="G138" s="10">
        <f>""&amp;SUBSTITUTE(B138,"-","")</f>
      </c>
      <c r="K138" s="10" t="s">
        <v>58</v>
      </c>
      <c r="L138" s="10" t="s">
        <v>3262</v>
      </c>
      <c r="M138" s="13"/>
    </row>
    <row r="139" spans="1:13" ht="15" outlineLevel="1">
      <c r="A139" s="3" t="str">
        <f t="shared" si="8"/>
        <v>Advokatens navn</v>
      </c>
      <c r="B139" s="155"/>
      <c r="C139" s="155"/>
      <c r="D139" s="155"/>
      <c r="E139" s="155"/>
      <c r="F139" s="44" t="s">
        <v>124</v>
      </c>
      <c r="G139" s="10">
        <f>""&amp;B139</f>
      </c>
      <c r="K139" s="10" t="s">
        <v>59</v>
      </c>
      <c r="L139" s="10" t="s">
        <v>3263</v>
      </c>
      <c r="M139" s="13"/>
    </row>
    <row r="140" spans="1:13" ht="15" outlineLevel="1">
      <c r="A140" t="str">
        <f t="shared" si="8"/>
        <v>Advokatens adresse, vejnavn</v>
      </c>
      <c r="B140" s="155"/>
      <c r="C140" s="155"/>
      <c r="D140" s="155"/>
      <c r="E140" s="155"/>
      <c r="F140" s="44" t="s">
        <v>1772</v>
      </c>
      <c r="G140" s="10">
        <f>""&amp;B140</f>
      </c>
      <c r="K140" s="10" t="s">
        <v>1762</v>
      </c>
      <c r="L140" s="10" t="s">
        <v>3264</v>
      </c>
      <c r="M140" s="13"/>
    </row>
    <row r="141" spans="1:13" ht="15" outlineLevel="1">
      <c r="A141" t="str">
        <f t="shared" si="8"/>
        <v>Advokatens adresse, vejnr og etage</v>
      </c>
      <c r="B141" s="155"/>
      <c r="C141" s="155"/>
      <c r="D141" s="155"/>
      <c r="E141" s="155"/>
      <c r="F141" s="44" t="s">
        <v>1771</v>
      </c>
      <c r="G141" s="10">
        <f>""&amp;B141</f>
      </c>
      <c r="K141" s="10" t="s">
        <v>1761</v>
      </c>
      <c r="L141" s="10" t="s">
        <v>3265</v>
      </c>
      <c r="M141" s="13"/>
    </row>
    <row r="142" spans="1:12" ht="15" outlineLevel="1">
      <c r="A142" t="str">
        <f t="shared" si="8"/>
        <v>Advokatens adresse, vej og nummer</v>
      </c>
      <c r="B142" s="186" t="str">
        <f>""&amp;PP_Advokatens_adresse_vejnavn&amp;" "&amp;PP_Advokatens_adresse_vejnr_og_etage</f>
        <v> </v>
      </c>
      <c r="C142" s="186"/>
      <c r="D142" s="186"/>
      <c r="E142" s="186"/>
      <c r="F142" s="44" t="s">
        <v>1836</v>
      </c>
      <c r="K142" s="10" t="s">
        <v>1835</v>
      </c>
      <c r="L142" s="10" t="s">
        <v>3266</v>
      </c>
    </row>
    <row r="143" spans="1:13" ht="15" outlineLevel="1">
      <c r="A143" t="str">
        <f t="shared" si="8"/>
        <v>Advokatens adresse, postnummer</v>
      </c>
      <c r="B143" s="155"/>
      <c r="C143" s="155"/>
      <c r="D143" s="155"/>
      <c r="E143" s="155"/>
      <c r="F143" s="44" t="s">
        <v>1770</v>
      </c>
      <c r="G143" s="10">
        <f>""&amp;B143</f>
      </c>
      <c r="K143" s="10" t="s">
        <v>1763</v>
      </c>
      <c r="L143" s="10" t="s">
        <v>3267</v>
      </c>
      <c r="M143" s="13"/>
    </row>
    <row r="144" spans="1:13" ht="15" outlineLevel="1">
      <c r="A144" t="str">
        <f t="shared" si="8"/>
        <v>Advokatens adresse, by</v>
      </c>
      <c r="B144" s="155"/>
      <c r="C144" s="155"/>
      <c r="D144" s="155"/>
      <c r="E144" s="155"/>
      <c r="F144" s="44" t="s">
        <v>1769</v>
      </c>
      <c r="G144" s="10">
        <f>""&amp;B144</f>
      </c>
      <c r="K144" s="10" t="s">
        <v>1764</v>
      </c>
      <c r="L144" s="10" t="s">
        <v>3268</v>
      </c>
      <c r="M144" s="13"/>
    </row>
    <row r="145" spans="1:12" ht="15" outlineLevel="1">
      <c r="A145" t="str">
        <f t="shared" si="8"/>
        <v>Advokatens adresse, postnummer og by</v>
      </c>
      <c r="B145" s="186" t="str">
        <f>""&amp;PP_Advokatens_adresse_postnummer&amp;" "&amp;PP_Advokatens_adresse_by</f>
        <v> </v>
      </c>
      <c r="C145" s="186"/>
      <c r="D145" s="186"/>
      <c r="E145" s="186"/>
      <c r="F145" s="44" t="s">
        <v>1830</v>
      </c>
      <c r="K145" s="10" t="s">
        <v>1829</v>
      </c>
      <c r="L145" s="10" t="s">
        <v>3269</v>
      </c>
    </row>
    <row r="146" spans="1:13" ht="15" outlineLevel="1">
      <c r="A146" t="str">
        <f t="shared" si="8"/>
        <v>Advokatens adresse, land</v>
      </c>
      <c r="B146" s="155"/>
      <c r="C146" s="155"/>
      <c r="D146" s="155"/>
      <c r="E146" s="155"/>
      <c r="F146" s="44" t="s">
        <v>1768</v>
      </c>
      <c r="G146" s="10">
        <f>""&amp;B146</f>
      </c>
      <c r="K146" s="10" t="s">
        <v>1765</v>
      </c>
      <c r="L146" s="10" t="s">
        <v>3270</v>
      </c>
      <c r="M146" s="13"/>
    </row>
    <row r="147" spans="1:13" ht="15" outlineLevel="1">
      <c r="A147" t="str">
        <f t="shared" si="8"/>
        <v>Advokatens adresse, landekode</v>
      </c>
      <c r="B147" s="155"/>
      <c r="C147" s="155"/>
      <c r="D147" s="155"/>
      <c r="E147" s="155"/>
      <c r="F147" s="44" t="s">
        <v>1767</v>
      </c>
      <c r="G147" s="10">
        <f>""&amp;B147</f>
      </c>
      <c r="K147" s="10" t="s">
        <v>1766</v>
      </c>
      <c r="L147" s="10" t="s">
        <v>3271</v>
      </c>
      <c r="M147" s="13"/>
    </row>
    <row r="148" ht="15">
      <c r="F148" s="44"/>
    </row>
    <row r="149" spans="1:14" ht="15">
      <c r="A149" s="6" t="str">
        <f>LOOKUP(PP_Language,K$1:L$1,K149:L149)</f>
        <v>Selskabets regnskabsklasse, adresse m.v.:</v>
      </c>
      <c r="F149" s="44"/>
      <c r="K149" s="10" t="s">
        <v>44</v>
      </c>
      <c r="L149" s="10" t="s">
        <v>3355</v>
      </c>
      <c r="N149" s="11"/>
    </row>
    <row r="150" spans="1:18" ht="15">
      <c r="A150" t="str">
        <f>LOOKUP(PP_Language,K$1:L$1,K150:L150)</f>
        <v>Regnskabsaflæggende virksomheds regnskabsklasse</v>
      </c>
      <c r="B150" s="161" t="str">
        <f>""&amp;LOOKUP(PP_Language,{"DA";"EN"},{"Regnskabsklasse B";"Reporting class B"})</f>
        <v>Regnskabsklasse B</v>
      </c>
      <c r="C150" s="161" t="str">
        <f>""&amp;LOOKUP(PP_Language,{"DA";"EN"},{"Regnskabsklasse B";"Reporting class B"})</f>
        <v>Regnskabsklasse B</v>
      </c>
      <c r="D150" s="161" t="str">
        <f>""&amp;LOOKUP(PP_Language,{"DA";"EN"},{"Regnskabsklasse B";"Reporting class B"})</f>
        <v>Regnskabsklasse B</v>
      </c>
      <c r="E150" s="161" t="str">
        <f>""&amp;LOOKUP(PP_Language,{"DA";"EN"},{"Regnskabsklasse B";"Reporting class B"})</f>
        <v>Regnskabsklasse B</v>
      </c>
      <c r="F150" s="44" t="s">
        <v>115</v>
      </c>
      <c r="G150" s="10" t="str">
        <f>""&amp;SUBSTITUTE(B150," / ",", ")</f>
        <v>Regnskabsklasse B</v>
      </c>
      <c r="K150" s="10" t="s">
        <v>114</v>
      </c>
      <c r="L150" s="10" t="s">
        <v>3272</v>
      </c>
      <c r="M150" s="10" t="str">
        <f>""&amp;LOOKUP(PP_Language,{"DA";"EN"},{"Regnskabsklasse A";"Reporting class A"})</f>
        <v>Regnskabsklasse A</v>
      </c>
      <c r="N150" s="10" t="str">
        <f>""&amp;LOOKUP(PP_Language,{"DA";"EN"},{"Regnskabsklasse B";"Reporting class B"})</f>
        <v>Regnskabsklasse B</v>
      </c>
      <c r="O150" s="10" t="str">
        <f>""&amp;LOOKUP(PP_Language,{"DA";"EN"},{"Regnskabsklasse B / mikrovirksomhed";"Reporting class B / micro-undertaking"})</f>
        <v>Regnskabsklasse B / mikrovirksomhed</v>
      </c>
      <c r="P150" s="10" t="str">
        <f>""&amp;LOOKUP(PP_Language,{"DA";"EN"},{"Regnskabsklasse C / mellemstor virksomhed";"Reporting class C / medium-size enterprise"})</f>
        <v>Regnskabsklasse C / mellemstor virksomhed</v>
      </c>
      <c r="Q150" s="10" t="str">
        <f>""&amp;LOOKUP(PP_Language,{"DA";"EN"},{"Regnskabsklasse C / stor virksomhed";"Reporting class C / large enterprise"})</f>
        <v>Regnskabsklasse C / stor virksomhed</v>
      </c>
      <c r="R150" s="10" t="str">
        <f>""&amp;LOOKUP(PP_Language,{"DA";"EN"},{"Regnskabsklasse D";"Reporting class D"})</f>
        <v>Regnskabsklasse D</v>
      </c>
    </row>
    <row r="151" spans="1:14" ht="15">
      <c r="A151" s="51" t="str">
        <f>IF(OR(PP_Regnskabsaflæggende_virksomheds_regnskabsklasse=P$150,PP_Regnskabsaflæggende_virksomheds_regnskabsklasse=Q$150,PP_Regnskabsaflæggende_virksomheds_regnskabsklasse=R$150),"",LOOKUP(PP_Language,K$1:L$1,K151:L151))</f>
        <v>Der er tilvalgt elementer fra Regnskabsklasse C</v>
      </c>
      <c r="B151" s="161" t="str">
        <f>LOOKUP(PP_Language,{"DA";"EN"},{"Nej";"No"})</f>
        <v>Nej</v>
      </c>
      <c r="C151" s="161" t="str">
        <f>LOOKUP(PP_Language,{"DA";"EN"},{"Nej";"No"})</f>
        <v>Nej</v>
      </c>
      <c r="D151" s="161" t="str">
        <f>LOOKUP(PP_Language,{"DA";"EN"},{"Nej";"No"})</f>
        <v>Nej</v>
      </c>
      <c r="E151" s="161" t="str">
        <f>LOOKUP(PP_Language,{"DA";"EN"},{"Nej";"No"})</f>
        <v>Nej</v>
      </c>
      <c r="F151" s="44" t="s">
        <v>3159</v>
      </c>
      <c r="G151" s="10" t="str">
        <f>LOOKUP(""&amp;B151,{"";"Ja";"Nej";"No";"Yes"},{"";"true";"false";"false";"true"})</f>
        <v>false</v>
      </c>
      <c r="K151" s="10" t="s">
        <v>3181</v>
      </c>
      <c r="L151" s="10" t="s">
        <v>3273</v>
      </c>
      <c r="M151" s="10" t="str">
        <f>LOOKUP(PP_Language,{"DA";"EN"},{"Nej";"No"})</f>
        <v>Nej</v>
      </c>
      <c r="N151" s="10" t="str">
        <f>LOOKUP(PP_Language,{"DA";"EN"},{"Ja";"Yes"})</f>
        <v>Ja</v>
      </c>
    </row>
    <row r="152" spans="1:14" ht="15">
      <c r="A152" s="51" t="str">
        <f>IF(PP_Regnskabsaflæggende_virksomheds_regnskabsklasse=R$150,"",LOOKUP(PP_Language,K$1:L$1,K152:L152))</f>
        <v>Der er tilvalgt elementer fra Regnskabsklasse D</v>
      </c>
      <c r="B152" s="161" t="str">
        <f>LOOKUP(PP_Language,{"DA";"EN"},{"Nej";"No"})</f>
        <v>Nej</v>
      </c>
      <c r="C152" s="161" t="str">
        <f>LOOKUP(PP_Language,{"DA";"EN"},{"Nej";"No"})</f>
        <v>Nej</v>
      </c>
      <c r="D152" s="161" t="str">
        <f>LOOKUP(PP_Language,{"DA";"EN"},{"Nej";"No"})</f>
        <v>Nej</v>
      </c>
      <c r="E152" s="161" t="str">
        <f>LOOKUP(PP_Language,{"DA";"EN"},{"Nej";"No"})</f>
        <v>Nej</v>
      </c>
      <c r="F152" s="44" t="s">
        <v>3160</v>
      </c>
      <c r="G152" s="10" t="str">
        <f>LOOKUP(""&amp;B152,{"";"Ja";"Nej";"No";"Yes"},{"";"true";"false";"false";"true"})</f>
        <v>false</v>
      </c>
      <c r="K152" s="10" t="s">
        <v>3182</v>
      </c>
      <c r="L152" s="10" t="s">
        <v>3274</v>
      </c>
      <c r="M152" s="10" t="str">
        <f>LOOKUP(PP_Language,{"DA";"EN"},{"Nej";"No"})</f>
        <v>Nej</v>
      </c>
      <c r="N152" s="10" t="str">
        <f>LOOKUP(PP_Language,{"DA";"EN"},{"Ja";"Yes"})</f>
        <v>Ja</v>
      </c>
    </row>
    <row r="153" spans="1:12" ht="15">
      <c r="A153" s="3" t="str">
        <f aca="true" t="shared" si="9" ref="A153:A181">LOOKUP(PP_Language,K$1:L$1,K153:L153)</f>
        <v>Regnskabsaflæggende virksomheds CVR-nr.</v>
      </c>
      <c r="B153" s="161" t="s">
        <v>3140</v>
      </c>
      <c r="C153" s="161"/>
      <c r="D153" s="161"/>
      <c r="E153" s="161"/>
      <c r="F153" s="44" t="s">
        <v>3064</v>
      </c>
      <c r="G153" s="10" t="str">
        <f>""&amp;SUBSTITUTE(B153," ","")</f>
        <v>12345678</v>
      </c>
      <c r="K153" s="10" t="s">
        <v>45</v>
      </c>
      <c r="L153" s="10" t="s">
        <v>3275</v>
      </c>
    </row>
    <row r="154" spans="1:12" ht="15">
      <c r="A154" s="151" t="str">
        <f>LOOKUP(PP_Language,K$1:L$1,K154:L154)</f>
        <v>Regnskabsaflæggende virksomheds LEI-kode</v>
      </c>
      <c r="B154" s="155"/>
      <c r="C154" s="155"/>
      <c r="D154" s="155"/>
      <c r="E154" s="155"/>
      <c r="F154" s="44" t="s">
        <v>4050</v>
      </c>
      <c r="G154" s="10">
        <f>""&amp;B154</f>
      </c>
      <c r="K154" s="10" t="s">
        <v>4051</v>
      </c>
      <c r="L154" s="10" t="s">
        <v>4052</v>
      </c>
    </row>
    <row r="155" spans="1:12" ht="15">
      <c r="A155" s="3" t="str">
        <f t="shared" si="9"/>
        <v>Regnskabsaflæggende virksomheds navn</v>
      </c>
      <c r="B155" s="161" t="s">
        <v>47</v>
      </c>
      <c r="C155" s="161"/>
      <c r="D155" s="161"/>
      <c r="E155" s="161"/>
      <c r="F155" s="44" t="s">
        <v>116</v>
      </c>
      <c r="G155" s="10" t="str">
        <f>""&amp;B155</f>
        <v>Tilfældigt Firma A/S</v>
      </c>
      <c r="K155" s="10" t="s">
        <v>46</v>
      </c>
      <c r="L155" s="10" t="s">
        <v>3276</v>
      </c>
    </row>
    <row r="156" spans="1:12" ht="15">
      <c r="A156" t="str">
        <f t="shared" si="9"/>
        <v>Regnskabsaflæggende virksomheds adresse, vejnavn</v>
      </c>
      <c r="B156" s="161" t="s">
        <v>1736</v>
      </c>
      <c r="C156" s="161"/>
      <c r="D156" s="161"/>
      <c r="E156" s="161"/>
      <c r="F156" s="44" t="s">
        <v>1733</v>
      </c>
      <c r="G156" s="10" t="str">
        <f>""&amp;B156</f>
        <v>Hvormonstro</v>
      </c>
      <c r="K156" s="10" t="s">
        <v>1732</v>
      </c>
      <c r="L156" s="10" t="s">
        <v>3277</v>
      </c>
    </row>
    <row r="157" spans="1:12" ht="15">
      <c r="A157" t="str">
        <f t="shared" si="9"/>
        <v>Regnskabsaflæggende virksomheds adresse, vejnr og etage</v>
      </c>
      <c r="B157" s="161" t="s">
        <v>1735</v>
      </c>
      <c r="C157" s="161"/>
      <c r="D157" s="161"/>
      <c r="E157" s="161"/>
      <c r="F157" s="44" t="s">
        <v>1737</v>
      </c>
      <c r="G157" s="10" t="str">
        <f>""&amp;B157</f>
        <v>1</v>
      </c>
      <c r="K157" s="10" t="s">
        <v>1734</v>
      </c>
      <c r="L157" s="10" t="s">
        <v>3278</v>
      </c>
    </row>
    <row r="158" spans="1:12" ht="15">
      <c r="A158" t="str">
        <f t="shared" si="9"/>
        <v>Regnskabsaflæggende virksomheds adresse, vej og nummer</v>
      </c>
      <c r="B158" s="186" t="str">
        <f>""&amp;PP_Regnskabsaflæggende_virksomheds_adresse_vejnavn&amp;" "&amp;PP_Regnskabsaflæggende_virksomheds_adresse_vejnr_og_etage</f>
        <v>Hvormonstro 1</v>
      </c>
      <c r="C158" s="186"/>
      <c r="D158" s="186"/>
      <c r="E158" s="186"/>
      <c r="F158" s="44" t="s">
        <v>1838</v>
      </c>
      <c r="K158" s="10" t="s">
        <v>1837</v>
      </c>
      <c r="L158" s="10" t="s">
        <v>3279</v>
      </c>
    </row>
    <row r="159" spans="1:12" ht="15">
      <c r="A159" t="str">
        <f t="shared" si="9"/>
        <v>Regnskabsaflæggende virksomheds adresse, postnummer</v>
      </c>
      <c r="B159" s="161" t="s">
        <v>1741</v>
      </c>
      <c r="C159" s="161"/>
      <c r="D159" s="161"/>
      <c r="E159" s="161"/>
      <c r="F159" s="44" t="s">
        <v>1742</v>
      </c>
      <c r="G159" s="10" t="str">
        <f>""&amp;B159</f>
        <v>9999</v>
      </c>
      <c r="K159" s="10" t="s">
        <v>1738</v>
      </c>
      <c r="L159" s="10" t="s">
        <v>3280</v>
      </c>
    </row>
    <row r="160" spans="1:12" ht="15">
      <c r="A160" t="str">
        <f t="shared" si="9"/>
        <v>Regnskabsaflæggende virksomheds adresse, by</v>
      </c>
      <c r="B160" s="161" t="s">
        <v>1740</v>
      </c>
      <c r="C160" s="161"/>
      <c r="D160" s="161"/>
      <c r="E160" s="161"/>
      <c r="F160" s="44" t="s">
        <v>1743</v>
      </c>
      <c r="G160" s="10" t="str">
        <f>""&amp;B160</f>
        <v>Hvorpå</v>
      </c>
      <c r="K160" s="10" t="s">
        <v>1739</v>
      </c>
      <c r="L160" s="10" t="s">
        <v>3281</v>
      </c>
    </row>
    <row r="161" spans="1:12" ht="15">
      <c r="A161" t="str">
        <f t="shared" si="9"/>
        <v>Regnskabsaflæggende virksomheds adresse, postnummer og by</v>
      </c>
      <c r="B161" s="186" t="str">
        <f>""&amp;PP_Regnskabsaflæggende_virksomheds_adresse_postnummer&amp;" "&amp;PP_Regnskabsaflæggende_virksomheds_adresse_by</f>
        <v>9999 Hvorpå</v>
      </c>
      <c r="C161" s="186"/>
      <c r="D161" s="186"/>
      <c r="E161" s="186"/>
      <c r="F161" s="44" t="s">
        <v>1831</v>
      </c>
      <c r="K161" s="10" t="s">
        <v>1832</v>
      </c>
      <c r="L161" s="10" t="s">
        <v>3282</v>
      </c>
    </row>
    <row r="162" spans="1:12" ht="15">
      <c r="A162" t="str">
        <f t="shared" si="9"/>
        <v>Regnskabsaflæggende virksomheds adresse, land</v>
      </c>
      <c r="B162" s="164" t="s">
        <v>1746</v>
      </c>
      <c r="C162" s="164"/>
      <c r="D162" s="164"/>
      <c r="E162" s="164"/>
      <c r="F162" s="44" t="s">
        <v>1748</v>
      </c>
      <c r="G162" s="10" t="str">
        <f>""&amp;B162</f>
        <v>Danmark</v>
      </c>
      <c r="K162" s="10" t="s">
        <v>1745</v>
      </c>
      <c r="L162" s="10" t="s">
        <v>3283</v>
      </c>
    </row>
    <row r="163" spans="1:12" ht="15">
      <c r="A163" t="str">
        <f t="shared" si="9"/>
        <v>Regnskabsaflæggende virksomheds adresse, landekode</v>
      </c>
      <c r="B163" s="164" t="s">
        <v>23</v>
      </c>
      <c r="C163" s="164"/>
      <c r="D163" s="164"/>
      <c r="E163" s="164"/>
      <c r="F163" s="44" t="s">
        <v>1747</v>
      </c>
      <c r="G163" s="10" t="str">
        <f>""&amp;B163</f>
        <v>DK</v>
      </c>
      <c r="K163" s="10" t="s">
        <v>1744</v>
      </c>
      <c r="L163" s="10" t="s">
        <v>3284</v>
      </c>
    </row>
    <row r="164" spans="1:12" ht="15">
      <c r="A164" s="3" t="str">
        <f t="shared" si="9"/>
        <v>Regnskabsaflæggende virksomheds stiftelsesdato</v>
      </c>
      <c r="B164" s="187"/>
      <c r="C164" s="187"/>
      <c r="D164" s="187"/>
      <c r="E164" s="187"/>
      <c r="F164" s="44" t="s">
        <v>118</v>
      </c>
      <c r="G164" s="12">
        <f>IF(COUNTBLANK(B164),"",TEXT(YEAR(B164),"0000")&amp;"-"&amp;TEXT(MONTH(B164),"00")&amp;"-"&amp;TEXT(DAY(B164),"00"))</f>
      </c>
      <c r="H164" s="12"/>
      <c r="I164" s="12"/>
      <c r="J164" s="12"/>
      <c r="K164" s="12" t="s">
        <v>117</v>
      </c>
      <c r="L164" s="12" t="s">
        <v>3285</v>
      </c>
    </row>
    <row r="165" spans="1:13" ht="15">
      <c r="A165" s="3" t="str">
        <f t="shared" si="9"/>
        <v>Regnskabsaflæggende virksomheds hjemsted</v>
      </c>
      <c r="B165" s="155"/>
      <c r="C165" s="155"/>
      <c r="D165" s="155"/>
      <c r="E165" s="155"/>
      <c r="F165" s="44" t="s">
        <v>119</v>
      </c>
      <c r="G165" s="10">
        <f>""&amp;B165</f>
      </c>
      <c r="K165" s="10" t="s">
        <v>48</v>
      </c>
      <c r="L165" s="10" t="s">
        <v>3286</v>
      </c>
      <c r="M165" s="13"/>
    </row>
    <row r="166" spans="1:13" ht="15">
      <c r="A166" s="3" t="str">
        <f t="shared" si="9"/>
        <v>Regnskabsaflæggende virksomheds telefonnummer</v>
      </c>
      <c r="B166" s="155"/>
      <c r="C166" s="155"/>
      <c r="D166" s="155"/>
      <c r="E166" s="155"/>
      <c r="F166" s="44" t="s">
        <v>120</v>
      </c>
      <c r="G166" s="10">
        <f>""&amp;SUBSTITUTE(B166," ","")</f>
      </c>
      <c r="K166" s="10" t="s">
        <v>49</v>
      </c>
      <c r="L166" s="10" t="s">
        <v>3287</v>
      </c>
      <c r="M166" s="13"/>
    </row>
    <row r="167" spans="1:13" ht="15">
      <c r="A167" s="3" t="str">
        <f t="shared" si="9"/>
        <v>Regnskabsaflæggende virksomheds faxnummer</v>
      </c>
      <c r="B167" s="188"/>
      <c r="C167" s="188"/>
      <c r="D167" s="188"/>
      <c r="E167" s="188"/>
      <c r="F167" s="44" t="s">
        <v>121</v>
      </c>
      <c r="G167" s="10">
        <f>""&amp;SUBSTITUTE(B167," ","")</f>
      </c>
      <c r="K167" s="10" t="s">
        <v>50</v>
      </c>
      <c r="L167" s="10" t="s">
        <v>3288</v>
      </c>
      <c r="M167" s="13"/>
    </row>
    <row r="168" spans="1:13" ht="15">
      <c r="A168" s="3" t="str">
        <f t="shared" si="9"/>
        <v>Regnskabsaflæggende virksomheds hjemmeside</v>
      </c>
      <c r="B168" s="154"/>
      <c r="C168" s="154"/>
      <c r="D168" s="154"/>
      <c r="E168" s="154"/>
      <c r="F168" s="44" t="s">
        <v>122</v>
      </c>
      <c r="G168" s="10">
        <f aca="true" t="shared" si="10" ref="G168:G177">""&amp;B168</f>
      </c>
      <c r="K168" s="10" t="s">
        <v>51</v>
      </c>
      <c r="L168" s="10" t="s">
        <v>3289</v>
      </c>
      <c r="M168" s="13"/>
    </row>
    <row r="169" spans="1:13" ht="15">
      <c r="A169" s="3" t="str">
        <f t="shared" si="9"/>
        <v>Regnskabsaflæggende virksomheds e-mail</v>
      </c>
      <c r="B169" s="154"/>
      <c r="C169" s="154"/>
      <c r="D169" s="154"/>
      <c r="E169" s="154"/>
      <c r="F169" s="44" t="s">
        <v>342</v>
      </c>
      <c r="G169" s="10">
        <f t="shared" si="10"/>
      </c>
      <c r="K169" s="10" t="s">
        <v>52</v>
      </c>
      <c r="L169" s="10" t="s">
        <v>3290</v>
      </c>
      <c r="M169" s="13"/>
    </row>
    <row r="170" spans="1:13" ht="15">
      <c r="A170" t="str">
        <f t="shared" si="9"/>
        <v>Regnskabsaflæggende virksomheds binavn 1</v>
      </c>
      <c r="B170" s="155"/>
      <c r="C170" s="155"/>
      <c r="D170" s="155"/>
      <c r="E170" s="155"/>
      <c r="F170" s="44" t="s">
        <v>1779</v>
      </c>
      <c r="G170" s="10">
        <f t="shared" si="10"/>
      </c>
      <c r="K170" s="10" t="s">
        <v>1776</v>
      </c>
      <c r="L170" s="10" t="s">
        <v>3291</v>
      </c>
      <c r="M170" s="13"/>
    </row>
    <row r="171" spans="1:13" ht="15">
      <c r="A171" t="str">
        <f t="shared" si="9"/>
        <v>Regnskabsaflæggende virksomheds binavn 2</v>
      </c>
      <c r="B171" s="155"/>
      <c r="C171" s="155"/>
      <c r="D171" s="155"/>
      <c r="E171" s="155"/>
      <c r="F171" s="44" t="s">
        <v>1780</v>
      </c>
      <c r="G171" s="10">
        <f t="shared" si="10"/>
      </c>
      <c r="K171" s="10" t="s">
        <v>1777</v>
      </c>
      <c r="L171" s="10" t="s">
        <v>3292</v>
      </c>
      <c r="M171" s="13"/>
    </row>
    <row r="172" spans="1:13" ht="15">
      <c r="A172" t="str">
        <f t="shared" si="9"/>
        <v>Regnskabsaflæggende virksomheds binavn 3</v>
      </c>
      <c r="B172" s="155"/>
      <c r="C172" s="155"/>
      <c r="D172" s="155"/>
      <c r="E172" s="155"/>
      <c r="F172" s="44" t="s">
        <v>1781</v>
      </c>
      <c r="G172" s="10">
        <f t="shared" si="10"/>
      </c>
      <c r="K172" s="10" t="s">
        <v>1778</v>
      </c>
      <c r="L172" s="10" t="s">
        <v>3293</v>
      </c>
      <c r="M172" s="13"/>
    </row>
    <row r="173" spans="1:13" ht="15">
      <c r="A173" s="3" t="str">
        <f t="shared" si="9"/>
        <v>Link til redegørelse for virksomhedsledelse</v>
      </c>
      <c r="B173" s="154"/>
      <c r="C173" s="154"/>
      <c r="D173" s="154"/>
      <c r="E173" s="154"/>
      <c r="F173" s="44" t="s">
        <v>3168</v>
      </c>
      <c r="G173" s="10">
        <f t="shared" si="10"/>
      </c>
      <c r="K173" s="10" t="s">
        <v>3167</v>
      </c>
      <c r="L173" s="10" t="s">
        <v>3351</v>
      </c>
      <c r="M173" s="13"/>
    </row>
    <row r="174" spans="1:13" ht="15">
      <c r="A174" s="3" t="str">
        <f t="shared" si="9"/>
        <v>Link til redegørelse for samfundsansvar</v>
      </c>
      <c r="B174" s="154"/>
      <c r="C174" s="154"/>
      <c r="D174" s="154"/>
      <c r="E174" s="154"/>
      <c r="F174" s="44" t="s">
        <v>3169</v>
      </c>
      <c r="G174" s="10">
        <f t="shared" si="10"/>
      </c>
      <c r="K174" s="10" t="s">
        <v>3166</v>
      </c>
      <c r="L174" s="10" t="s">
        <v>3352</v>
      </c>
      <c r="M174" s="13"/>
    </row>
    <row r="175" spans="1:13" ht="15">
      <c r="A175" s="3" t="str">
        <f>LOOKUP(PP_Language,K$1:L$1,K175:L175)</f>
        <v>Link til redegørelse for politikker om mangfoldighed</v>
      </c>
      <c r="B175" s="154"/>
      <c r="C175" s="154"/>
      <c r="D175" s="154"/>
      <c r="E175" s="154"/>
      <c r="F175" s="44" t="s">
        <v>4074</v>
      </c>
      <c r="G175" s="10">
        <f>""&amp;B175</f>
      </c>
      <c r="K175" s="10" t="s">
        <v>4075</v>
      </c>
      <c r="L175" s="10" t="s">
        <v>4076</v>
      </c>
      <c r="M175" s="13"/>
    </row>
    <row r="176" spans="1:13" ht="15">
      <c r="A176" s="3" t="str">
        <f t="shared" si="9"/>
        <v>Link til redegørelse for måltal og politikker vedrørende det underrepræsenterede køn</v>
      </c>
      <c r="B176" s="154"/>
      <c r="C176" s="154"/>
      <c r="D176" s="154"/>
      <c r="E176" s="154"/>
      <c r="F176" s="44" t="s">
        <v>3171</v>
      </c>
      <c r="G176" s="10">
        <f t="shared" si="10"/>
      </c>
      <c r="K176" s="10" t="s">
        <v>3170</v>
      </c>
      <c r="L176" s="10" t="s">
        <v>3353</v>
      </c>
      <c r="M176" s="13"/>
    </row>
    <row r="177" spans="1:13" ht="15">
      <c r="A177" s="3" t="str">
        <f t="shared" si="9"/>
        <v>Link til redegørelse for virksomhedens politik for dataetik</v>
      </c>
      <c r="B177" s="154"/>
      <c r="C177" s="154"/>
      <c r="D177" s="154"/>
      <c r="E177" s="154"/>
      <c r="F177" s="44" t="s">
        <v>4079</v>
      </c>
      <c r="G177" s="10">
        <f t="shared" si="10"/>
      </c>
      <c r="K177" s="10" t="s">
        <v>4080</v>
      </c>
      <c r="L177" s="10" t="s">
        <v>4081</v>
      </c>
      <c r="M177" s="13"/>
    </row>
    <row r="178" spans="1:13" ht="15">
      <c r="A178" s="3" t="str">
        <f>LOOKUP(PP_Language,K$1:L$1,K178:L178)</f>
        <v>Link til beretning om betalinger til myndigheder</v>
      </c>
      <c r="B178" s="154"/>
      <c r="C178" s="154"/>
      <c r="D178" s="154"/>
      <c r="E178" s="154"/>
      <c r="F178" s="44" t="s">
        <v>4009</v>
      </c>
      <c r="G178" s="10">
        <f>""&amp;B178</f>
      </c>
      <c r="K178" s="10" t="s">
        <v>4007</v>
      </c>
      <c r="L178" s="10" t="s">
        <v>4008</v>
      </c>
      <c r="M178" s="13"/>
    </row>
    <row r="179" spans="1:13" ht="15">
      <c r="A179" s="3" t="str">
        <f>LOOKUP(PP_Language,K$1:L$1,K179:L179)</f>
        <v>Link til redegørelse for god fondsledelse</v>
      </c>
      <c r="B179" s="154"/>
      <c r="C179" s="154"/>
      <c r="D179" s="154"/>
      <c r="E179" s="154"/>
      <c r="F179" s="44" t="s">
        <v>4029</v>
      </c>
      <c r="G179" s="10">
        <f>""&amp;B179</f>
      </c>
      <c r="K179" s="10" t="s">
        <v>4030</v>
      </c>
      <c r="L179" s="10" t="s">
        <v>4031</v>
      </c>
      <c r="M179" s="13"/>
    </row>
    <row r="180" spans="1:13" ht="15">
      <c r="A180" s="3" t="str">
        <f>LOOKUP(PP_Language,K$1:L$1,K180:L180)</f>
        <v>Link til redegørelse for fondens uddelingspolitik</v>
      </c>
      <c r="B180" s="154"/>
      <c r="C180" s="154"/>
      <c r="D180" s="154"/>
      <c r="E180" s="154"/>
      <c r="F180" s="44" t="s">
        <v>4033</v>
      </c>
      <c r="G180" s="10">
        <f>""&amp;B180</f>
      </c>
      <c r="K180" s="10" t="s">
        <v>4034</v>
      </c>
      <c r="L180" s="10" t="s">
        <v>4035</v>
      </c>
      <c r="M180" s="13"/>
    </row>
    <row r="181" spans="1:13" ht="15">
      <c r="A181" s="36" t="str">
        <f t="shared" si="9"/>
        <v>Gennemsnitligt antal ansatte</v>
      </c>
      <c r="B181" s="150"/>
      <c r="C181" s="150"/>
      <c r="D181" s="150"/>
      <c r="E181" s="150"/>
      <c r="F181" s="44" t="s">
        <v>3165</v>
      </c>
      <c r="G181" s="37">
        <f>IF(COUNTBLANK(B181),"",B181)</f>
      </c>
      <c r="H181" s="10">
        <f>IF(COUNTBLANK(C181),"",C181)</f>
      </c>
      <c r="I181" s="10">
        <f>IF(COUNTBLANK(D181),"",D181)</f>
      </c>
      <c r="J181" s="10">
        <f>IF(COUNTBLANK(E181),"",E181)</f>
      </c>
      <c r="K181" s="10" t="s">
        <v>203</v>
      </c>
      <c r="L181" s="10" t="s">
        <v>3354</v>
      </c>
      <c r="M181" s="13"/>
    </row>
    <row r="182" ht="15">
      <c r="F182" s="44"/>
    </row>
    <row r="183" spans="1:13" ht="15">
      <c r="A183" s="6" t="str">
        <f aca="true" t="shared" si="11" ref="A183:A193">LOOKUP(PP_Language,K$1:L$1,K183:L183)</f>
        <v>Direktion:</v>
      </c>
      <c r="F183" s="44"/>
      <c r="K183" s="10" t="s">
        <v>61</v>
      </c>
      <c r="L183" s="10" t="s">
        <v>3294</v>
      </c>
      <c r="M183" s="13"/>
    </row>
    <row r="184" spans="1:13" ht="15">
      <c r="A184" s="3" t="str">
        <f t="shared" si="11"/>
        <v>Direktionsmedlems navn 1</v>
      </c>
      <c r="B184" s="164" t="s">
        <v>62</v>
      </c>
      <c r="C184" s="164"/>
      <c r="D184" s="164"/>
      <c r="E184" s="164"/>
      <c r="F184" s="44" t="s">
        <v>136</v>
      </c>
      <c r="G184" s="10" t="str">
        <f aca="true" t="shared" si="12" ref="G184:G193">""&amp;B184</f>
        <v>Dennis Direktør</v>
      </c>
      <c r="K184" s="10" t="s">
        <v>135</v>
      </c>
      <c r="L184" s="10" t="s">
        <v>3295</v>
      </c>
      <c r="M184" s="13"/>
    </row>
    <row r="185" spans="1:13" ht="15">
      <c r="A185" s="3" t="str">
        <f t="shared" si="11"/>
        <v>Direktionsmedlems titel 1</v>
      </c>
      <c r="B185" s="155"/>
      <c r="C185" s="155"/>
      <c r="D185" s="155"/>
      <c r="E185" s="155"/>
      <c r="F185" s="44" t="s">
        <v>138</v>
      </c>
      <c r="G185" s="10">
        <f t="shared" si="12"/>
      </c>
      <c r="K185" s="10" t="s">
        <v>137</v>
      </c>
      <c r="L185" s="10" t="s">
        <v>3296</v>
      </c>
      <c r="M185" s="13"/>
    </row>
    <row r="186" spans="1:13" ht="15">
      <c r="A186" s="3" t="str">
        <f t="shared" si="11"/>
        <v>Direktionsmedlems navn 2</v>
      </c>
      <c r="B186" s="155"/>
      <c r="C186" s="155"/>
      <c r="D186" s="155"/>
      <c r="E186" s="155"/>
      <c r="F186" s="44" t="s">
        <v>140</v>
      </c>
      <c r="G186" s="10">
        <f t="shared" si="12"/>
      </c>
      <c r="K186" s="10" t="s">
        <v>139</v>
      </c>
      <c r="L186" s="10" t="s">
        <v>3297</v>
      </c>
      <c r="M186" s="13"/>
    </row>
    <row r="187" spans="1:13" ht="15">
      <c r="A187" s="3" t="str">
        <f t="shared" si="11"/>
        <v>Direktionsmedlems titel 2</v>
      </c>
      <c r="B187" s="155"/>
      <c r="C187" s="155"/>
      <c r="D187" s="155"/>
      <c r="E187" s="155"/>
      <c r="F187" s="44" t="s">
        <v>142</v>
      </c>
      <c r="G187" s="10">
        <f t="shared" si="12"/>
      </c>
      <c r="K187" s="10" t="s">
        <v>141</v>
      </c>
      <c r="L187" s="10" t="s">
        <v>3298</v>
      </c>
      <c r="M187" s="13"/>
    </row>
    <row r="188" spans="1:13" ht="15">
      <c r="A188" t="str">
        <f t="shared" si="11"/>
        <v>Direktionsmedlems navn 3</v>
      </c>
      <c r="B188" s="155"/>
      <c r="C188" s="155"/>
      <c r="D188" s="155"/>
      <c r="E188" s="155"/>
      <c r="F188" s="44" t="s">
        <v>144</v>
      </c>
      <c r="G188" s="10">
        <f t="shared" si="12"/>
      </c>
      <c r="K188" s="10" t="s">
        <v>143</v>
      </c>
      <c r="L188" s="10" t="s">
        <v>3299</v>
      </c>
      <c r="M188" s="13"/>
    </row>
    <row r="189" spans="1:13" ht="15">
      <c r="A189" s="3" t="str">
        <f t="shared" si="11"/>
        <v>Direktionsmedlems titel 3</v>
      </c>
      <c r="B189" s="155"/>
      <c r="C189" s="155"/>
      <c r="D189" s="155"/>
      <c r="E189" s="155"/>
      <c r="F189" s="44" t="s">
        <v>146</v>
      </c>
      <c r="G189" s="10">
        <f t="shared" si="12"/>
      </c>
      <c r="K189" s="10" t="s">
        <v>145</v>
      </c>
      <c r="L189" s="10" t="s">
        <v>3300</v>
      </c>
      <c r="M189" s="13"/>
    </row>
    <row r="190" spans="1:13" ht="15">
      <c r="A190" t="str">
        <f t="shared" si="11"/>
        <v>Direktionsmedlems navn 4</v>
      </c>
      <c r="B190" s="155"/>
      <c r="C190" s="155"/>
      <c r="D190" s="155"/>
      <c r="E190" s="155"/>
      <c r="F190" s="44" t="s">
        <v>148</v>
      </c>
      <c r="G190" s="10">
        <f t="shared" si="12"/>
      </c>
      <c r="K190" s="10" t="s">
        <v>147</v>
      </c>
      <c r="L190" s="10" t="s">
        <v>3301</v>
      </c>
      <c r="M190" s="13"/>
    </row>
    <row r="191" spans="1:13" ht="15">
      <c r="A191" t="str">
        <f t="shared" si="11"/>
        <v>Direktionsmedlems titel 4</v>
      </c>
      <c r="B191" s="155"/>
      <c r="C191" s="155"/>
      <c r="D191" s="155"/>
      <c r="E191" s="155"/>
      <c r="F191" s="44" t="s">
        <v>150</v>
      </c>
      <c r="G191" s="10">
        <f t="shared" si="12"/>
      </c>
      <c r="K191" s="10" t="s">
        <v>149</v>
      </c>
      <c r="L191" s="10" t="s">
        <v>3302</v>
      </c>
      <c r="M191" s="13"/>
    </row>
    <row r="192" spans="1:13" ht="15">
      <c r="A192" t="str">
        <f t="shared" si="11"/>
        <v>Direktionsmedlems navn 5</v>
      </c>
      <c r="B192" s="155"/>
      <c r="C192" s="155"/>
      <c r="D192" s="155"/>
      <c r="E192" s="155"/>
      <c r="F192" s="44" t="s">
        <v>152</v>
      </c>
      <c r="G192" s="10">
        <f t="shared" si="12"/>
      </c>
      <c r="K192" s="10" t="s">
        <v>151</v>
      </c>
      <c r="L192" s="10" t="s">
        <v>3303</v>
      </c>
      <c r="M192" s="13"/>
    </row>
    <row r="193" spans="1:13" ht="15">
      <c r="A193" t="str">
        <f t="shared" si="11"/>
        <v>Direktionsmedlems titel 5</v>
      </c>
      <c r="B193" s="155"/>
      <c r="C193" s="155"/>
      <c r="D193" s="155"/>
      <c r="E193" s="155"/>
      <c r="F193" s="44" t="s">
        <v>154</v>
      </c>
      <c r="G193" s="10">
        <f t="shared" si="12"/>
      </c>
      <c r="K193" s="10" t="s">
        <v>153</v>
      </c>
      <c r="L193" s="10" t="s">
        <v>3304</v>
      </c>
      <c r="M193" s="13"/>
    </row>
    <row r="194" spans="2:13" ht="15">
      <c r="B194" s="3"/>
      <c r="C194" s="3"/>
      <c r="D194" s="3"/>
      <c r="E194" s="3"/>
      <c r="F194" s="44"/>
      <c r="M194" s="13"/>
    </row>
    <row r="195" spans="1:13" ht="15">
      <c r="A195" s="6" t="str">
        <f aca="true" t="shared" si="13" ref="A195:A216">LOOKUP(PP_Language,K$1:L$1,K195:L195)</f>
        <v>Bestyrelse:</v>
      </c>
      <c r="F195" s="44"/>
      <c r="K195" s="10" t="s">
        <v>66</v>
      </c>
      <c r="L195" s="10" t="s">
        <v>3305</v>
      </c>
      <c r="M195" s="13"/>
    </row>
    <row r="196" spans="1:13" ht="15" outlineLevel="1">
      <c r="A196" s="3" t="str">
        <f t="shared" si="13"/>
        <v>Bestyrelsesmedlems navn 1</v>
      </c>
      <c r="B196" s="155"/>
      <c r="C196" s="155"/>
      <c r="D196" s="155"/>
      <c r="E196" s="155"/>
      <c r="F196" s="44" t="s">
        <v>156</v>
      </c>
      <c r="G196" s="10">
        <f aca="true" t="shared" si="14" ref="G196:G235">""&amp;B196</f>
      </c>
      <c r="K196" s="10" t="s">
        <v>155</v>
      </c>
      <c r="L196" s="10" t="s">
        <v>3306</v>
      </c>
      <c r="M196" s="13"/>
    </row>
    <row r="197" spans="1:13" ht="15" outlineLevel="1">
      <c r="A197" s="3" t="str">
        <f t="shared" si="13"/>
        <v>Bestyrelsesmedlems titel 1</v>
      </c>
      <c r="B197" s="155"/>
      <c r="C197" s="155"/>
      <c r="D197" s="155"/>
      <c r="E197" s="155"/>
      <c r="F197" s="44" t="s">
        <v>158</v>
      </c>
      <c r="G197" s="10">
        <f t="shared" si="14"/>
      </c>
      <c r="K197" s="10" t="s">
        <v>157</v>
      </c>
      <c r="L197" s="10" t="s">
        <v>3307</v>
      </c>
      <c r="M197" s="13"/>
    </row>
    <row r="198" spans="1:13" ht="15" outlineLevel="1">
      <c r="A198" s="3" t="str">
        <f t="shared" si="13"/>
        <v>Bestyrelsesmedlems navn 2</v>
      </c>
      <c r="B198" s="155"/>
      <c r="C198" s="155"/>
      <c r="D198" s="155"/>
      <c r="E198" s="155"/>
      <c r="F198" s="44" t="s">
        <v>160</v>
      </c>
      <c r="G198" s="10">
        <f t="shared" si="14"/>
      </c>
      <c r="K198" s="10" t="s">
        <v>159</v>
      </c>
      <c r="L198" s="10" t="s">
        <v>3308</v>
      </c>
      <c r="M198" s="13"/>
    </row>
    <row r="199" spans="1:13" ht="15" outlineLevel="1">
      <c r="A199" s="3" t="str">
        <f t="shared" si="13"/>
        <v>Bestyrelsesmedlems titel 2</v>
      </c>
      <c r="B199" s="188"/>
      <c r="C199" s="188"/>
      <c r="D199" s="188"/>
      <c r="E199" s="188"/>
      <c r="F199" s="44" t="s">
        <v>162</v>
      </c>
      <c r="G199" s="10">
        <f t="shared" si="14"/>
      </c>
      <c r="K199" s="10" t="s">
        <v>161</v>
      </c>
      <c r="L199" s="10" t="s">
        <v>3309</v>
      </c>
      <c r="M199" s="13"/>
    </row>
    <row r="200" spans="1:13" ht="15" outlineLevel="1">
      <c r="A200" s="3" t="str">
        <f t="shared" si="13"/>
        <v>Bestyrelsesmedlems navn 3</v>
      </c>
      <c r="B200" s="155"/>
      <c r="C200" s="155"/>
      <c r="D200" s="155"/>
      <c r="E200" s="155"/>
      <c r="F200" s="44" t="s">
        <v>164</v>
      </c>
      <c r="G200" s="10">
        <f t="shared" si="14"/>
      </c>
      <c r="K200" s="10" t="s">
        <v>163</v>
      </c>
      <c r="L200" s="10" t="s">
        <v>3310</v>
      </c>
      <c r="M200" s="13"/>
    </row>
    <row r="201" spans="1:12" ht="15" outlineLevel="1">
      <c r="A201" s="3" t="str">
        <f t="shared" si="13"/>
        <v>Bestyrelsesmedlems titel 3</v>
      </c>
      <c r="B201" s="188"/>
      <c r="C201" s="188"/>
      <c r="D201" s="188"/>
      <c r="E201" s="188"/>
      <c r="F201" s="44" t="s">
        <v>166</v>
      </c>
      <c r="G201" s="10">
        <f t="shared" si="14"/>
      </c>
      <c r="K201" s="10" t="s">
        <v>165</v>
      </c>
      <c r="L201" s="10" t="s">
        <v>3311</v>
      </c>
    </row>
    <row r="202" spans="1:12" ht="15" outlineLevel="1">
      <c r="A202" s="3" t="str">
        <f t="shared" si="13"/>
        <v>Bestyrelsesmedlems navn 4</v>
      </c>
      <c r="B202" s="155"/>
      <c r="C202" s="155"/>
      <c r="D202" s="155"/>
      <c r="E202" s="155"/>
      <c r="F202" s="44" t="s">
        <v>168</v>
      </c>
      <c r="G202" s="10">
        <f t="shared" si="14"/>
      </c>
      <c r="K202" s="10" t="s">
        <v>167</v>
      </c>
      <c r="L202" s="10" t="s">
        <v>3312</v>
      </c>
    </row>
    <row r="203" spans="1:12" ht="15" outlineLevel="1">
      <c r="A203" s="3" t="str">
        <f t="shared" si="13"/>
        <v>Bestyrelsesmedlems titel 4</v>
      </c>
      <c r="B203" s="188"/>
      <c r="C203" s="188"/>
      <c r="D203" s="188"/>
      <c r="E203" s="188"/>
      <c r="F203" s="44" t="s">
        <v>170</v>
      </c>
      <c r="G203" s="10">
        <f t="shared" si="14"/>
      </c>
      <c r="K203" s="10" t="s">
        <v>169</v>
      </c>
      <c r="L203" s="10" t="s">
        <v>3313</v>
      </c>
    </row>
    <row r="204" spans="1:12" ht="15" outlineLevel="1">
      <c r="A204" s="3" t="str">
        <f t="shared" si="13"/>
        <v>Bestyrelsesmedlems navn 5</v>
      </c>
      <c r="B204" s="155"/>
      <c r="C204" s="155"/>
      <c r="D204" s="155"/>
      <c r="E204" s="155"/>
      <c r="F204" s="44" t="s">
        <v>172</v>
      </c>
      <c r="G204" s="10">
        <f t="shared" si="14"/>
      </c>
      <c r="K204" s="10" t="s">
        <v>171</v>
      </c>
      <c r="L204" s="10" t="s">
        <v>3314</v>
      </c>
    </row>
    <row r="205" spans="1:12" ht="15" outlineLevel="1">
      <c r="A205" s="3" t="str">
        <f t="shared" si="13"/>
        <v>Bestyrelsesmedlems titel 5</v>
      </c>
      <c r="B205" s="188"/>
      <c r="C205" s="188"/>
      <c r="D205" s="188"/>
      <c r="E205" s="188"/>
      <c r="F205" s="44" t="s">
        <v>174</v>
      </c>
      <c r="G205" s="10">
        <f t="shared" si="14"/>
      </c>
      <c r="K205" s="10" t="s">
        <v>173</v>
      </c>
      <c r="L205" s="10" t="s">
        <v>3315</v>
      </c>
    </row>
    <row r="206" spans="1:12" ht="15" outlineLevel="1">
      <c r="A206" s="3" t="str">
        <f t="shared" si="13"/>
        <v>Bestyrelsesmedlems navn 6</v>
      </c>
      <c r="B206" s="155"/>
      <c r="C206" s="155"/>
      <c r="D206" s="155"/>
      <c r="E206" s="155"/>
      <c r="F206" s="44" t="s">
        <v>176</v>
      </c>
      <c r="G206" s="10">
        <f t="shared" si="14"/>
      </c>
      <c r="K206" s="10" t="s">
        <v>175</v>
      </c>
      <c r="L206" s="10" t="s">
        <v>3316</v>
      </c>
    </row>
    <row r="207" spans="1:12" ht="15" outlineLevel="1">
      <c r="A207" s="3" t="str">
        <f t="shared" si="13"/>
        <v>Bestyrelsesmedlems titel 6</v>
      </c>
      <c r="B207" s="188"/>
      <c r="C207" s="188"/>
      <c r="D207" s="188"/>
      <c r="E207" s="188"/>
      <c r="F207" s="44" t="s">
        <v>178</v>
      </c>
      <c r="G207" s="10">
        <f t="shared" si="14"/>
      </c>
      <c r="K207" s="10" t="s">
        <v>177</v>
      </c>
      <c r="L207" s="10" t="s">
        <v>3317</v>
      </c>
    </row>
    <row r="208" spans="1:12" ht="15" outlineLevel="1">
      <c r="A208" t="str">
        <f t="shared" si="13"/>
        <v>Bestyrelsesmedlems navn 7</v>
      </c>
      <c r="B208" s="155"/>
      <c r="C208" s="155"/>
      <c r="D208" s="155"/>
      <c r="E208" s="155"/>
      <c r="F208" s="44" t="s">
        <v>180</v>
      </c>
      <c r="G208" s="10">
        <f t="shared" si="14"/>
      </c>
      <c r="K208" s="10" t="s">
        <v>179</v>
      </c>
      <c r="L208" s="10" t="s">
        <v>3318</v>
      </c>
    </row>
    <row r="209" spans="1:12" ht="15" outlineLevel="1">
      <c r="A209" t="str">
        <f t="shared" si="13"/>
        <v>Bestyrelsesmedlems titel 7</v>
      </c>
      <c r="B209" s="188"/>
      <c r="C209" s="188"/>
      <c r="D209" s="188"/>
      <c r="E209" s="188"/>
      <c r="F209" s="44" t="s">
        <v>182</v>
      </c>
      <c r="G209" s="10">
        <f t="shared" si="14"/>
      </c>
      <c r="K209" s="10" t="s">
        <v>181</v>
      </c>
      <c r="L209" s="10" t="s">
        <v>3319</v>
      </c>
    </row>
    <row r="210" spans="1:12" ht="15" outlineLevel="1">
      <c r="A210" t="str">
        <f t="shared" si="13"/>
        <v>Bestyrelsesmedlems navn 8</v>
      </c>
      <c r="B210" s="155"/>
      <c r="C210" s="155"/>
      <c r="D210" s="155"/>
      <c r="E210" s="155"/>
      <c r="F210" s="44" t="s">
        <v>184</v>
      </c>
      <c r="G210" s="10">
        <f t="shared" si="14"/>
      </c>
      <c r="K210" s="10" t="s">
        <v>183</v>
      </c>
      <c r="L210" s="10" t="s">
        <v>3320</v>
      </c>
    </row>
    <row r="211" spans="1:12" ht="15" outlineLevel="1">
      <c r="A211" t="str">
        <f t="shared" si="13"/>
        <v>Bestyrelsesmedlems titel 8</v>
      </c>
      <c r="B211" s="188"/>
      <c r="C211" s="188"/>
      <c r="D211" s="188"/>
      <c r="E211" s="188"/>
      <c r="F211" s="44" t="s">
        <v>186</v>
      </c>
      <c r="G211" s="10">
        <f t="shared" si="14"/>
      </c>
      <c r="K211" s="10" t="s">
        <v>185</v>
      </c>
      <c r="L211" s="10" t="s">
        <v>3321</v>
      </c>
    </row>
    <row r="212" spans="1:12" ht="15" outlineLevel="1">
      <c r="A212" t="str">
        <f t="shared" si="13"/>
        <v>Bestyrelsesmedlems navn 9</v>
      </c>
      <c r="B212" s="155"/>
      <c r="C212" s="155"/>
      <c r="D212" s="155"/>
      <c r="E212" s="155"/>
      <c r="F212" s="44" t="s">
        <v>188</v>
      </c>
      <c r="G212" s="10">
        <f t="shared" si="14"/>
      </c>
      <c r="K212" s="10" t="s">
        <v>187</v>
      </c>
      <c r="L212" s="10" t="s">
        <v>3322</v>
      </c>
    </row>
    <row r="213" spans="1:12" ht="15" outlineLevel="1">
      <c r="A213" t="str">
        <f t="shared" si="13"/>
        <v>Bestyrelsesmedlems titel 9</v>
      </c>
      <c r="B213" s="188"/>
      <c r="C213" s="188"/>
      <c r="D213" s="188"/>
      <c r="E213" s="188"/>
      <c r="F213" s="44" t="s">
        <v>190</v>
      </c>
      <c r="G213" s="10">
        <f t="shared" si="14"/>
      </c>
      <c r="K213" s="10" t="s">
        <v>189</v>
      </c>
      <c r="L213" s="10" t="s">
        <v>3323</v>
      </c>
    </row>
    <row r="214" spans="1:12" ht="15" outlineLevel="1">
      <c r="A214" t="str">
        <f t="shared" si="13"/>
        <v>Bestyrelsesmedlems navn 10</v>
      </c>
      <c r="B214" s="155"/>
      <c r="C214" s="155"/>
      <c r="D214" s="155"/>
      <c r="E214" s="155"/>
      <c r="F214" s="44" t="s">
        <v>192</v>
      </c>
      <c r="G214" s="10">
        <f t="shared" si="14"/>
      </c>
      <c r="K214" s="10" t="s">
        <v>191</v>
      </c>
      <c r="L214" s="10" t="s">
        <v>3324</v>
      </c>
    </row>
    <row r="215" spans="1:12" ht="15" outlineLevel="1">
      <c r="A215" t="str">
        <f t="shared" si="13"/>
        <v>Bestyrelsesmedlems titel 10</v>
      </c>
      <c r="B215" s="188"/>
      <c r="C215" s="188"/>
      <c r="D215" s="188"/>
      <c r="E215" s="188"/>
      <c r="F215" s="44" t="s">
        <v>194</v>
      </c>
      <c r="G215" s="10">
        <f t="shared" si="14"/>
      </c>
      <c r="K215" s="10" t="s">
        <v>193</v>
      </c>
      <c r="L215" s="10" t="s">
        <v>3325</v>
      </c>
    </row>
    <row r="216" spans="1:13" ht="15" outlineLevel="1">
      <c r="A216" s="3" t="str">
        <f t="shared" si="13"/>
        <v>Bestyrelsesmedlems navn 11</v>
      </c>
      <c r="B216" s="155"/>
      <c r="C216" s="155"/>
      <c r="D216" s="155"/>
      <c r="E216" s="155"/>
      <c r="F216" s="44" t="s">
        <v>1640</v>
      </c>
      <c r="G216" s="10">
        <f t="shared" si="14"/>
      </c>
      <c r="K216" s="10" t="s">
        <v>1639</v>
      </c>
      <c r="L216" s="10" t="s">
        <v>3326</v>
      </c>
      <c r="M216" s="13"/>
    </row>
    <row r="217" spans="1:13" ht="15" outlineLevel="1">
      <c r="A217" s="3" t="str">
        <f aca="true" t="shared" si="15" ref="A217:A235">LOOKUP(PP_Language,K$1:L$1,K217:L217)</f>
        <v>Bestyrelsesmedlems titel 11</v>
      </c>
      <c r="B217" s="155"/>
      <c r="C217" s="155"/>
      <c r="D217" s="155"/>
      <c r="E217" s="155"/>
      <c r="F217" s="44" t="s">
        <v>1642</v>
      </c>
      <c r="G217" s="10">
        <f t="shared" si="14"/>
      </c>
      <c r="K217" s="10" t="s">
        <v>1641</v>
      </c>
      <c r="L217" s="10" t="s">
        <v>3327</v>
      </c>
      <c r="M217" s="13"/>
    </row>
    <row r="218" spans="1:13" ht="15" outlineLevel="1">
      <c r="A218" t="str">
        <f t="shared" si="15"/>
        <v>Bestyrelsesmedlems navn 12</v>
      </c>
      <c r="B218" s="155"/>
      <c r="C218" s="155"/>
      <c r="D218" s="155"/>
      <c r="E218" s="155"/>
      <c r="F218" s="44" t="s">
        <v>1687</v>
      </c>
      <c r="G218" s="10">
        <f t="shared" si="14"/>
      </c>
      <c r="K218" s="10" t="s">
        <v>1684</v>
      </c>
      <c r="L218" s="10" t="s">
        <v>3328</v>
      </c>
      <c r="M218" s="13"/>
    </row>
    <row r="219" spans="1:13" ht="15" outlineLevel="1">
      <c r="A219" t="str">
        <f t="shared" si="15"/>
        <v>Bestyrelsesmedlems titel 12</v>
      </c>
      <c r="B219" s="188"/>
      <c r="C219" s="188"/>
      <c r="D219" s="188"/>
      <c r="E219" s="188"/>
      <c r="F219" s="44" t="s">
        <v>1688</v>
      </c>
      <c r="G219" s="10">
        <f t="shared" si="14"/>
      </c>
      <c r="K219" s="10" t="s">
        <v>1685</v>
      </c>
      <c r="L219" s="10" t="s">
        <v>3329</v>
      </c>
      <c r="M219" s="13"/>
    </row>
    <row r="220" spans="1:13" ht="15" outlineLevel="1">
      <c r="A220" s="3" t="str">
        <f t="shared" si="15"/>
        <v>Bestyrelsesmedlems navn 13</v>
      </c>
      <c r="B220" s="155"/>
      <c r="C220" s="155"/>
      <c r="D220" s="155"/>
      <c r="E220" s="155"/>
      <c r="F220" s="44" t="s">
        <v>1680</v>
      </c>
      <c r="G220" s="10">
        <f t="shared" si="14"/>
      </c>
      <c r="K220" s="10" t="s">
        <v>1679</v>
      </c>
      <c r="L220" s="10" t="s">
        <v>3330</v>
      </c>
      <c r="M220" s="13"/>
    </row>
    <row r="221" spans="1:12" ht="15" outlineLevel="1">
      <c r="A221" s="3" t="str">
        <f t="shared" si="15"/>
        <v>Bestyrelsesmedlems titel 13</v>
      </c>
      <c r="B221" s="188"/>
      <c r="C221" s="188"/>
      <c r="D221" s="188"/>
      <c r="E221" s="188"/>
      <c r="F221" s="44" t="s">
        <v>1682</v>
      </c>
      <c r="G221" s="10">
        <f t="shared" si="14"/>
      </c>
      <c r="K221" s="10" t="s">
        <v>1681</v>
      </c>
      <c r="L221" s="10" t="s">
        <v>3331</v>
      </c>
    </row>
    <row r="222" spans="1:12" ht="15" outlineLevel="1">
      <c r="A222" s="3" t="str">
        <f t="shared" si="15"/>
        <v>Bestyrelsesmedlems navn 14</v>
      </c>
      <c r="B222" s="155"/>
      <c r="C222" s="155"/>
      <c r="D222" s="155"/>
      <c r="E222" s="155"/>
      <c r="F222" s="44" t="s">
        <v>1675</v>
      </c>
      <c r="G222" s="10">
        <f t="shared" si="14"/>
      </c>
      <c r="K222" s="10" t="s">
        <v>1674</v>
      </c>
      <c r="L222" s="10" t="s">
        <v>3332</v>
      </c>
    </row>
    <row r="223" spans="1:12" ht="15" outlineLevel="1">
      <c r="A223" s="3" t="str">
        <f t="shared" si="15"/>
        <v>Bestyrelsesmedlems titel 14</v>
      </c>
      <c r="B223" s="188"/>
      <c r="C223" s="188"/>
      <c r="D223" s="188"/>
      <c r="E223" s="188"/>
      <c r="F223" s="44" t="s">
        <v>1677</v>
      </c>
      <c r="G223" s="10">
        <f t="shared" si="14"/>
      </c>
      <c r="K223" s="10" t="s">
        <v>1676</v>
      </c>
      <c r="L223" s="10" t="s">
        <v>3333</v>
      </c>
    </row>
    <row r="224" spans="1:12" ht="15" outlineLevel="1">
      <c r="A224" s="3" t="str">
        <f t="shared" si="15"/>
        <v>Bestyrelsesmedlems navn 15</v>
      </c>
      <c r="B224" s="155"/>
      <c r="C224" s="155"/>
      <c r="D224" s="155"/>
      <c r="E224" s="155"/>
      <c r="F224" s="44" t="s">
        <v>1670</v>
      </c>
      <c r="G224" s="10">
        <f t="shared" si="14"/>
      </c>
      <c r="K224" s="10" t="s">
        <v>1669</v>
      </c>
      <c r="L224" s="10" t="s">
        <v>3334</v>
      </c>
    </row>
    <row r="225" spans="1:12" ht="15" outlineLevel="1">
      <c r="A225" s="3" t="str">
        <f t="shared" si="15"/>
        <v>Bestyrelsesmedlems titel 15</v>
      </c>
      <c r="B225" s="189"/>
      <c r="C225" s="189"/>
      <c r="D225" s="189"/>
      <c r="E225" s="189"/>
      <c r="F225" s="44" t="s">
        <v>1672</v>
      </c>
      <c r="G225" s="10">
        <f t="shared" si="14"/>
      </c>
      <c r="K225" s="10" t="s">
        <v>1671</v>
      </c>
      <c r="L225" s="10" t="s">
        <v>3335</v>
      </c>
    </row>
    <row r="226" spans="1:12" ht="15" outlineLevel="1">
      <c r="A226" s="3" t="str">
        <f t="shared" si="15"/>
        <v>Bestyrelsesmedlems navn 16</v>
      </c>
      <c r="B226" s="155"/>
      <c r="C226" s="155"/>
      <c r="D226" s="155"/>
      <c r="E226" s="155"/>
      <c r="F226" s="44" t="s">
        <v>1665</v>
      </c>
      <c r="G226" s="10">
        <f t="shared" si="14"/>
      </c>
      <c r="K226" s="10" t="s">
        <v>1664</v>
      </c>
      <c r="L226" s="10" t="s">
        <v>3336</v>
      </c>
    </row>
    <row r="227" spans="1:12" ht="15" outlineLevel="1">
      <c r="A227" s="3" t="str">
        <f t="shared" si="15"/>
        <v>Bestyrelsesmedlems titel 16</v>
      </c>
      <c r="B227" s="188"/>
      <c r="C227" s="188"/>
      <c r="D227" s="188"/>
      <c r="E227" s="188"/>
      <c r="F227" s="44" t="s">
        <v>1667</v>
      </c>
      <c r="G227" s="10">
        <f t="shared" si="14"/>
      </c>
      <c r="K227" s="10" t="s">
        <v>1666</v>
      </c>
      <c r="L227" s="10" t="s">
        <v>3337</v>
      </c>
    </row>
    <row r="228" spans="1:12" ht="15" outlineLevel="1">
      <c r="A228" t="str">
        <f t="shared" si="15"/>
        <v>Bestyrelsesmedlems navn 17</v>
      </c>
      <c r="B228" s="155"/>
      <c r="C228" s="155"/>
      <c r="D228" s="155"/>
      <c r="E228" s="155"/>
      <c r="F228" s="44" t="s">
        <v>1660</v>
      </c>
      <c r="G228" s="10">
        <f t="shared" si="14"/>
      </c>
      <c r="K228" s="10" t="s">
        <v>1659</v>
      </c>
      <c r="L228" s="10" t="s">
        <v>3338</v>
      </c>
    </row>
    <row r="229" spans="1:12" ht="15" outlineLevel="1">
      <c r="A229" t="str">
        <f t="shared" si="15"/>
        <v>Bestyrelsesmedlems titel 17</v>
      </c>
      <c r="B229" s="188"/>
      <c r="C229" s="188"/>
      <c r="D229" s="188"/>
      <c r="E229" s="188"/>
      <c r="F229" s="44" t="s">
        <v>1662</v>
      </c>
      <c r="G229" s="10">
        <f t="shared" si="14"/>
      </c>
      <c r="K229" s="10" t="s">
        <v>1661</v>
      </c>
      <c r="L229" s="10" t="s">
        <v>3339</v>
      </c>
    </row>
    <row r="230" spans="1:12" ht="15" outlineLevel="1">
      <c r="A230" t="str">
        <f t="shared" si="15"/>
        <v>Bestyrelsesmedlems navn 18</v>
      </c>
      <c r="B230" s="155"/>
      <c r="C230" s="155"/>
      <c r="D230" s="155"/>
      <c r="E230" s="155"/>
      <c r="F230" s="44" t="s">
        <v>1655</v>
      </c>
      <c r="G230" s="10">
        <f t="shared" si="14"/>
      </c>
      <c r="K230" s="10" t="s">
        <v>1654</v>
      </c>
      <c r="L230" s="10" t="s">
        <v>3340</v>
      </c>
    </row>
    <row r="231" spans="1:12" ht="15" outlineLevel="1">
      <c r="A231" t="str">
        <f t="shared" si="15"/>
        <v>Bestyrelsesmedlems titel 18</v>
      </c>
      <c r="B231" s="188"/>
      <c r="C231" s="188"/>
      <c r="D231" s="188"/>
      <c r="E231" s="188"/>
      <c r="F231" s="44" t="s">
        <v>1657</v>
      </c>
      <c r="G231" s="10">
        <f t="shared" si="14"/>
      </c>
      <c r="K231" s="10" t="s">
        <v>1656</v>
      </c>
      <c r="L231" s="10" t="s">
        <v>3341</v>
      </c>
    </row>
    <row r="232" spans="1:12" ht="15" outlineLevel="1">
      <c r="A232" t="str">
        <f t="shared" si="15"/>
        <v>Bestyrelsesmedlems navn 19</v>
      </c>
      <c r="B232" s="155"/>
      <c r="C232" s="155"/>
      <c r="D232" s="155"/>
      <c r="E232" s="155"/>
      <c r="F232" s="44" t="s">
        <v>1650</v>
      </c>
      <c r="G232" s="10">
        <f t="shared" si="14"/>
      </c>
      <c r="K232" s="10" t="s">
        <v>1649</v>
      </c>
      <c r="L232" s="10" t="s">
        <v>3342</v>
      </c>
    </row>
    <row r="233" spans="1:12" ht="15" outlineLevel="1">
      <c r="A233" t="str">
        <f t="shared" si="15"/>
        <v>Bestyrelsesmedlems titel 19</v>
      </c>
      <c r="B233" s="188"/>
      <c r="C233" s="188"/>
      <c r="D233" s="188"/>
      <c r="E233" s="188"/>
      <c r="F233" s="44" t="s">
        <v>1652</v>
      </c>
      <c r="G233" s="10">
        <f t="shared" si="14"/>
      </c>
      <c r="K233" s="10" t="s">
        <v>1651</v>
      </c>
      <c r="L233" s="10" t="s">
        <v>3343</v>
      </c>
    </row>
    <row r="234" spans="1:12" ht="15" outlineLevel="1">
      <c r="A234" t="str">
        <f t="shared" si="15"/>
        <v>Bestyrelsesmedlems navn 20</v>
      </c>
      <c r="B234" s="155"/>
      <c r="C234" s="155"/>
      <c r="D234" s="155"/>
      <c r="E234" s="155"/>
      <c r="F234" s="44" t="s">
        <v>1645</v>
      </c>
      <c r="G234" s="10">
        <f t="shared" si="14"/>
      </c>
      <c r="K234" s="10" t="s">
        <v>1644</v>
      </c>
      <c r="L234" s="10" t="s">
        <v>3344</v>
      </c>
    </row>
    <row r="235" spans="1:12" ht="15" outlineLevel="1">
      <c r="A235" t="str">
        <f t="shared" si="15"/>
        <v>Bestyrelsesmedlems titel 20</v>
      </c>
      <c r="B235" s="188"/>
      <c r="C235" s="188"/>
      <c r="D235" s="188"/>
      <c r="E235" s="188"/>
      <c r="F235" s="44" t="s">
        <v>1647</v>
      </c>
      <c r="G235" s="10">
        <f t="shared" si="14"/>
      </c>
      <c r="K235" s="10" t="s">
        <v>1646</v>
      </c>
      <c r="L235" s="10" t="s">
        <v>3345</v>
      </c>
    </row>
    <row r="236" spans="14:18" ht="15">
      <c r="N236" s="45" t="str">
        <f>"//"&amp;LOOKUP(PP_Language,{"DA";"EN"},{"Stamdata label";"General data label"})</f>
        <v>//Stamdata label</v>
      </c>
      <c r="O236" s="46" t="str">
        <f>"//"&amp;LOOKUP(PP_Language,{"DA";"EN"},{"Stamdata aktuelt ?r";"General data current year"})&amp;IF(PP_Koncern=N$16,LOOKUP(PP_Language,{"DA";"EN"},{" konsolideret";" consolidated"}),)</f>
        <v>//Stamdata aktuelt år</v>
      </c>
      <c r="P236" s="46" t="str">
        <f>"//"&amp;LOOKUP(PP_Language,{"DA";"EN"},{"Stamdata sidste ?r";"General data previous year"})&amp;IF(PP_Koncern=N$16,LOOKUP(PP_Language,{"DA";"EN"},{" konsolideret";" consolidated"}),)</f>
        <v>//Stamdata sidste år</v>
      </c>
      <c r="Q236" s="46">
        <f>IF(PP_Koncern=N$16,"//"&amp;LOOKUP(PP_Language,{"DA";"EN"},{"Stamdata aktuelt ?r";"General data current year"}),"")</f>
      </c>
      <c r="R236" s="46">
        <f>IF(PP_Koncern=N$16,"//"&amp;LOOKUP(PP_Language,{"DA";"EN"},{"Stamdata sidste ?r";"General data previous year"}),"")</f>
      </c>
    </row>
  </sheetData>
  <sheetProtection sheet="1" autoFilter="0"/>
  <mergeCells count="199">
    <mergeCell ref="B70:E70"/>
    <mergeCell ref="B19:E19"/>
    <mergeCell ref="B98:E98"/>
    <mergeCell ref="B106:E106"/>
    <mergeCell ref="B175:E175"/>
    <mergeCell ref="B177:E177"/>
    <mergeCell ref="B173:E173"/>
    <mergeCell ref="B159:E159"/>
    <mergeCell ref="B168:E168"/>
    <mergeCell ref="B153:E153"/>
    <mergeCell ref="B179:E179"/>
    <mergeCell ref="B180:E180"/>
    <mergeCell ref="B211:E211"/>
    <mergeCell ref="B174:E174"/>
    <mergeCell ref="B202:E202"/>
    <mergeCell ref="B199:E199"/>
    <mergeCell ref="B176:E176"/>
    <mergeCell ref="B190:E190"/>
    <mergeCell ref="B196:E196"/>
    <mergeCell ref="B184:E184"/>
    <mergeCell ref="B217:E217"/>
    <mergeCell ref="B214:E214"/>
    <mergeCell ref="B205:E205"/>
    <mergeCell ref="B206:E206"/>
    <mergeCell ref="B207:E207"/>
    <mergeCell ref="B208:E208"/>
    <mergeCell ref="B216:E216"/>
    <mergeCell ref="B215:E215"/>
    <mergeCell ref="B209:E209"/>
    <mergeCell ref="B212:E212"/>
    <mergeCell ref="B225:E225"/>
    <mergeCell ref="B224:E224"/>
    <mergeCell ref="B197:E197"/>
    <mergeCell ref="B201:E201"/>
    <mergeCell ref="B200:E200"/>
    <mergeCell ref="B193:E193"/>
    <mergeCell ref="B204:E204"/>
    <mergeCell ref="B218:E218"/>
    <mergeCell ref="B210:E210"/>
    <mergeCell ref="B203:E203"/>
    <mergeCell ref="B227:E227"/>
    <mergeCell ref="B226:E226"/>
    <mergeCell ref="B231:E231"/>
    <mergeCell ref="B230:E230"/>
    <mergeCell ref="B229:E229"/>
    <mergeCell ref="B228:E228"/>
    <mergeCell ref="B223:E223"/>
    <mergeCell ref="B213:E213"/>
    <mergeCell ref="B198:E198"/>
    <mergeCell ref="B235:E235"/>
    <mergeCell ref="B234:E234"/>
    <mergeCell ref="B233:E233"/>
    <mergeCell ref="B232:E232"/>
    <mergeCell ref="B222:E222"/>
    <mergeCell ref="B221:E221"/>
    <mergeCell ref="B220:E220"/>
    <mergeCell ref="B219:E219"/>
    <mergeCell ref="B186:E186"/>
    <mergeCell ref="B187:E187"/>
    <mergeCell ref="B188:E188"/>
    <mergeCell ref="B189:E189"/>
    <mergeCell ref="B169:E169"/>
    <mergeCell ref="B170:E170"/>
    <mergeCell ref="B191:E191"/>
    <mergeCell ref="B192:E192"/>
    <mergeCell ref="B172:E172"/>
    <mergeCell ref="B185:E185"/>
    <mergeCell ref="B171:E171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55:E155"/>
    <mergeCell ref="B156:E156"/>
    <mergeCell ref="B157:E157"/>
    <mergeCell ref="B158:E158"/>
    <mergeCell ref="B154:E154"/>
    <mergeCell ref="B145:E145"/>
    <mergeCell ref="B146:E146"/>
    <mergeCell ref="B147:E147"/>
    <mergeCell ref="B150:E150"/>
    <mergeCell ref="B151:E151"/>
    <mergeCell ref="B152:E152"/>
    <mergeCell ref="B139:E139"/>
    <mergeCell ref="B140:E140"/>
    <mergeCell ref="B141:E141"/>
    <mergeCell ref="B142:E142"/>
    <mergeCell ref="B143:E143"/>
    <mergeCell ref="B144:E144"/>
    <mergeCell ref="B130:E130"/>
    <mergeCell ref="B131:E131"/>
    <mergeCell ref="B132:E132"/>
    <mergeCell ref="B133:E133"/>
    <mergeCell ref="B136:E136"/>
    <mergeCell ref="B138:E138"/>
    <mergeCell ref="B137:E137"/>
    <mergeCell ref="B123:E123"/>
    <mergeCell ref="B125:E125"/>
    <mergeCell ref="B126:E126"/>
    <mergeCell ref="B127:E127"/>
    <mergeCell ref="B128:E128"/>
    <mergeCell ref="B129:E129"/>
    <mergeCell ref="B124:E124"/>
    <mergeCell ref="B116:E116"/>
    <mergeCell ref="B118:E118"/>
    <mergeCell ref="B119:E119"/>
    <mergeCell ref="B120:E120"/>
    <mergeCell ref="B109:E109"/>
    <mergeCell ref="B112:E112"/>
    <mergeCell ref="B113:E113"/>
    <mergeCell ref="B117:E117"/>
    <mergeCell ref="B96:E96"/>
    <mergeCell ref="B100:E100"/>
    <mergeCell ref="B101:E101"/>
    <mergeCell ref="B108:E108"/>
    <mergeCell ref="B105:E105"/>
    <mergeCell ref="B107:E107"/>
    <mergeCell ref="B103:E103"/>
    <mergeCell ref="B104:E104"/>
    <mergeCell ref="B99:E99"/>
    <mergeCell ref="B7:C7"/>
    <mergeCell ref="B69:E69"/>
    <mergeCell ref="B71:E71"/>
    <mergeCell ref="B72:E72"/>
    <mergeCell ref="B73:E73"/>
    <mergeCell ref="B74:E74"/>
    <mergeCell ref="D7:E7"/>
    <mergeCell ref="B10:E10"/>
    <mergeCell ref="B55:E55"/>
    <mergeCell ref="B48:E48"/>
    <mergeCell ref="B3:E3"/>
    <mergeCell ref="B4:E4"/>
    <mergeCell ref="B5:E5"/>
    <mergeCell ref="B66:E66"/>
    <mergeCell ref="B67:E67"/>
    <mergeCell ref="B57:E57"/>
    <mergeCell ref="B58:E58"/>
    <mergeCell ref="B59:E59"/>
    <mergeCell ref="B60:E60"/>
    <mergeCell ref="B44:E44"/>
    <mergeCell ref="B61:E61"/>
    <mergeCell ref="B50:E50"/>
    <mergeCell ref="B52:E52"/>
    <mergeCell ref="B53:E53"/>
    <mergeCell ref="B54:E54"/>
    <mergeCell ref="B56:E56"/>
    <mergeCell ref="B37:E37"/>
    <mergeCell ref="B34:E34"/>
    <mergeCell ref="B35:E35"/>
    <mergeCell ref="B49:E49"/>
    <mergeCell ref="B51:E51"/>
    <mergeCell ref="B38:E38"/>
    <mergeCell ref="B39:E39"/>
    <mergeCell ref="B40:E40"/>
    <mergeCell ref="B41:E41"/>
    <mergeCell ref="B47:E47"/>
    <mergeCell ref="B23:E23"/>
    <mergeCell ref="B32:E32"/>
    <mergeCell ref="B33:E33"/>
    <mergeCell ref="B18:E18"/>
    <mergeCell ref="B36:E36"/>
    <mergeCell ref="B28:E28"/>
    <mergeCell ref="B29:E29"/>
    <mergeCell ref="B27:E27"/>
    <mergeCell ref="B26:E26"/>
    <mergeCell ref="B89:E89"/>
    <mergeCell ref="B11:E11"/>
    <mergeCell ref="B16:E16"/>
    <mergeCell ref="B17:E17"/>
    <mergeCell ref="B15:E15"/>
    <mergeCell ref="B14:E14"/>
    <mergeCell ref="B85:E85"/>
    <mergeCell ref="B13:E13"/>
    <mergeCell ref="B12:E12"/>
    <mergeCell ref="B22:E22"/>
    <mergeCell ref="B68:E68"/>
    <mergeCell ref="B97:E97"/>
    <mergeCell ref="B78:E78"/>
    <mergeCell ref="B90:E90"/>
    <mergeCell ref="B91:E91"/>
    <mergeCell ref="B92:E92"/>
    <mergeCell ref="B95:E95"/>
    <mergeCell ref="B86:E86"/>
    <mergeCell ref="B87:E87"/>
    <mergeCell ref="B88:E88"/>
    <mergeCell ref="B178:E178"/>
    <mergeCell ref="B62:E62"/>
    <mergeCell ref="B75:E75"/>
    <mergeCell ref="B76:E76"/>
    <mergeCell ref="B77:E77"/>
    <mergeCell ref="B79:E79"/>
    <mergeCell ref="B80:E80"/>
    <mergeCell ref="B81:E81"/>
    <mergeCell ref="B82:E82"/>
    <mergeCell ref="B63:E63"/>
  </mergeCells>
  <conditionalFormatting sqref="B34:B35">
    <cfRule type="expression" priority="48" dxfId="16">
      <formula>$A$34=""</formula>
    </cfRule>
  </conditionalFormatting>
  <conditionalFormatting sqref="B40:B41 B47:B48 B66:B67 B52:B63 B71:B82 B69 B50">
    <cfRule type="expression" priority="31" dxfId="16">
      <formula>$B$13=$R$13</formula>
    </cfRule>
  </conditionalFormatting>
  <conditionalFormatting sqref="B87:B92">
    <cfRule type="expression" priority="19" dxfId="16">
      <formula>$B$13=$R$13</formula>
    </cfRule>
  </conditionalFormatting>
  <conditionalFormatting sqref="B22:B23">
    <cfRule type="expression" priority="13" dxfId="16">
      <formula>NOT(OR($B$13=$M$13,$B$13=$N$13,$B$13=$O$13))</formula>
    </cfRule>
  </conditionalFormatting>
  <conditionalFormatting sqref="B152">
    <cfRule type="expression" priority="49" dxfId="16">
      <formula>$B$150=$R$150</formula>
    </cfRule>
  </conditionalFormatting>
  <conditionalFormatting sqref="B151">
    <cfRule type="expression" priority="50" dxfId="16">
      <formula>OR($B$150=$P$150,$B$150=$Q$150,$B$150=$R$150)</formula>
    </cfRule>
  </conditionalFormatting>
  <conditionalFormatting sqref="B100:B101 B108:B109">
    <cfRule type="expression" priority="12" dxfId="16">
      <formula>$B$13=$R$13</formula>
    </cfRule>
  </conditionalFormatting>
  <conditionalFormatting sqref="B97 B99">
    <cfRule type="expression" priority="11" dxfId="16">
      <formula>$B$13=$R$13</formula>
    </cfRule>
  </conditionalFormatting>
  <conditionalFormatting sqref="B105 B107">
    <cfRule type="expression" priority="10" dxfId="16">
      <formula>$B$13=$R$13</formula>
    </cfRule>
  </conditionalFormatting>
  <conditionalFormatting sqref="B49">
    <cfRule type="expression" priority="9" dxfId="16">
      <formula>$B$13=$R$13</formula>
    </cfRule>
  </conditionalFormatting>
  <conditionalFormatting sqref="B68">
    <cfRule type="expression" priority="5" dxfId="16">
      <formula>$B$13=$R$13</formula>
    </cfRule>
  </conditionalFormatting>
  <conditionalFormatting sqref="B26:B29">
    <cfRule type="expression" priority="14" dxfId="16" stopIfTrue="1">
      <formula>NOT(OR($B$13=$M$13,$B$13=$N$13))</formula>
    </cfRule>
  </conditionalFormatting>
  <conditionalFormatting sqref="B51">
    <cfRule type="expression" priority="4" dxfId="16">
      <formula>$B$13=$R$13</formula>
    </cfRule>
  </conditionalFormatting>
  <conditionalFormatting sqref="B70">
    <cfRule type="expression" priority="3" dxfId="16">
      <formula>$B$13=$R$13</formula>
    </cfRule>
  </conditionalFormatting>
  <conditionalFormatting sqref="B98">
    <cfRule type="expression" priority="2" dxfId="16">
      <formula>$B$13=$R$13</formula>
    </cfRule>
  </conditionalFormatting>
  <conditionalFormatting sqref="B106">
    <cfRule type="expression" priority="1" dxfId="16">
      <formula>$B$13=$R$13</formula>
    </cfRule>
  </conditionalFormatting>
  <dataValidations count="17">
    <dataValidation type="custom" operator="equal" allowBlank="1" showErrorMessage="1" errorTitle="CVR-nummer" error="CVR-nummer skal være gyldigt, på 8 cifre og må kun indeholde cifre og evt. mellemrum" sqref="B116 B136 B123 B153 B50 B97:B98 B69:B70 B105:B106">
      <formula1>IF(G116="",TRUE,AND(LEN(G116)=8,MOD((MID(G116,1,1)*2)+(MID(G116,2,1)*7)+(MID(G116,3,1)*6)+(MID(G116,4,1)*5)+(MID(G116,5,1)*4)+(MID(G116,6,1)*3)+(MID(G116,7,1)*2)+(MID(G116,8,1)),11)=0))</formula1>
    </dataValidation>
    <dataValidation type="custom" operator="equal" allowBlank="1" showErrorMessage="1" errorTitle="CPR- / P-nummer" error="CPR- / P-nummer skal være 10 cifre og må kun indeholde cifre og evt. bindestreger" sqref="B89 B92">
      <formula1>AND(LEN(SUBSTITUTE(B89,"-",""))=10,ISNUMBER(VALUE(SUBSTITUTE(B89,"-",""))))</formula1>
    </dataValidation>
    <dataValidation type="date" allowBlank="1" showErrorMessage="1" errorTitle="Datoformat" error="Datoer skal skrives i Excel-format (f.eks. 30-06-2011)" sqref="B40 B85 B32:B35 B164 B95 B103 B37:B38">
      <formula1>1</formula1>
      <formula2>55153</formula2>
    </dataValidation>
    <dataValidation type="custom" operator="equal" allowBlank="1" showErrorMessage="1" errorTitle="CPR- / P-nummer" error="CPR- / P-nummer skal være 10 cifre og må kun indeholde cifre og evt. bindestreger" sqref="B71 B138 B52">
      <formula1>OR(AND(LEN(SUBSTITUTE(B71,"-",""))=10,ISNUMBER(VALUE(SUBSTITUTE(B71,"-","")))),B71="")</formula1>
    </dataValidation>
    <dataValidation type="custom" operator="equal" allowBlank="1" showInputMessage="1" showErrorMessage="1" errorTitle="Landekode" error="Landekode skal være i ISO-format (f.eks. &quot;DK&quot;, &quot;SE&quot; osv.)" sqref="B147 B133 B80 B61 B163">
      <formula1>IF(B147="",TRUE,LEN(B147)=2)</formula1>
    </dataValidation>
    <dataValidation type="textLength" operator="equal" allowBlank="1" showErrorMessage="1" errorTitle="Valuta" error="Valuta skal tastes som ISO-code (f.eks. &quot;DKK&quot; eller &quot;EUR&quot;)" sqref="B15">
      <formula1>3</formula1>
    </dataValidation>
    <dataValidation allowBlank="1" showErrorMessage="1" errorTitle="Datoformat" error="Datoer skal skrives i Excel-format (f.eks. 30-06-2011)" sqref="B36"/>
    <dataValidation type="list" operator="equal" allowBlank="1" showErrorMessage="1" errorTitle="Værdi" error="Feltet må kun indeholde værdier fra dropdown-listen" sqref="B151:E152 B26:E29 B16:E18">
      <formula1>$M151:$N151</formula1>
    </dataValidation>
    <dataValidation type="list" operator="equal" allowBlank="1" showErrorMessage="1" errorTitle="Værdi" error="Feltet må kun indeholde værdier fra dropdown-listen" sqref="B150:E150 B12:E13">
      <formula1>$M150:$R150</formula1>
    </dataValidation>
    <dataValidation type="list" operator="equal" allowBlank="1" showErrorMessage="1" errorTitle="Værdi" error="Feltet må kun indeholde værdier fra dropdown-listen" sqref="B11:E11">
      <formula1>$K$1:$L$1</formula1>
    </dataValidation>
    <dataValidation type="custom" operator="equal" allowBlank="1" showErrorMessage="1" errorTitle="MNE-nummer" error="MNE-nummer skal starte med &quot;mne&quot; og derefter skal det første tal være mellem 1 og 9." sqref="B49:E49 B68:E68">
      <formula1>AND(_xlfn.IFERROR(FIND("mne",B49),0)=1,MID(B49,4,1)&gt;="1",MID(B49,4,1)&lt;="9")</formula1>
    </dataValidation>
    <dataValidation type="list" operator="equal" allowBlank="1" showErrorMessage="1" errorTitle="Værdi" error="Feltet må kun indeholde værdier fra dropdown-listen" sqref="B22:E23">
      <formula1>$M22:$P22</formula1>
    </dataValidation>
    <dataValidation type="list" operator="equal" allowBlank="1" showErrorMessage="1" errorTitle="Værdi" error="Feltet må kun indeholde værdier fra dropdown-listen" sqref="B10:E10">
      <formula1>$M$10:$U$10</formula1>
    </dataValidation>
    <dataValidation type="custom" allowBlank="1" showInputMessage="1" showErrorMessage="1" sqref="B154:E154 B124:E124 B137:E137 B51:E51">
      <formula1>AND(LEN(B154)=20,EXACT(B154,UPPER(B154)))</formula1>
    </dataValidation>
    <dataValidation operator="equal" allowBlank="1" showErrorMessage="1" errorTitle="Værdi" error="Feltet må kun indeholde værdier fra dropdown-listen" sqref="B19:E19"/>
    <dataValidation type="custom" allowBlank="1" showInputMessage="1" showErrorMessage="1" sqref="B117:E117">
      <formula1>OR(B117="",AND(LEN(B117)=20,EXACT(B117,UPPER(B117))))</formula1>
    </dataValidation>
    <dataValidation type="list" operator="equal" allowBlank="1" showErrorMessage="1" errorTitle="Værdi" error="Feltet må kun indeholde værdier fra dropdown-listen" sqref="B14:E14">
      <formula1>$M14:$Q14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75.7109375" style="0" customWidth="1"/>
    <col min="2" max="2" width="100.7109375" style="0" customWidth="1"/>
  </cols>
  <sheetData>
    <row r="1" spans="1:2" ht="15">
      <c r="A1" s="191" t="s">
        <v>3065</v>
      </c>
      <c r="B1" s="191"/>
    </row>
    <row r="2" spans="1:2" ht="15">
      <c r="A2" s="195" t="s">
        <v>3061</v>
      </c>
      <c r="B2" s="195"/>
    </row>
    <row r="3" spans="1:2" ht="15">
      <c r="A3" s="195" t="s">
        <v>3062</v>
      </c>
      <c r="B3" s="195"/>
    </row>
    <row r="4" spans="1:2" ht="30" customHeight="1" hidden="1">
      <c r="A4" s="192" t="s">
        <v>3063</v>
      </c>
      <c r="B4" s="192"/>
    </row>
    <row r="5" spans="1:2" ht="15" customHeight="1">
      <c r="A5" s="192"/>
      <c r="B5" s="192"/>
    </row>
    <row r="6" spans="1:2" ht="30" customHeight="1">
      <c r="A6" s="193" t="s">
        <v>3118</v>
      </c>
      <c r="B6" s="193"/>
    </row>
    <row r="7" spans="1:2" ht="15">
      <c r="A7" s="194"/>
      <c r="B7" s="194"/>
    </row>
    <row r="8" spans="1:2" s="7" customFormat="1" ht="15">
      <c r="A8" s="7" t="s">
        <v>3059</v>
      </c>
      <c r="B8" s="7" t="s">
        <v>3060</v>
      </c>
    </row>
  </sheetData>
  <sheetProtection/>
  <mergeCells count="7">
    <mergeCell ref="A1:B1"/>
    <mergeCell ref="A4:B4"/>
    <mergeCell ref="A6:B6"/>
    <mergeCell ref="A7:B7"/>
    <mergeCell ref="A5:B5"/>
    <mergeCell ref="A3:B3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2017"/>
  <sheetViews>
    <sheetView zoomScalePageLayoutView="0" workbookViewId="0" topLeftCell="A1614">
      <selection activeCell="C1631" sqref="C1631"/>
    </sheetView>
  </sheetViews>
  <sheetFormatPr defaultColWidth="9.140625" defaultRowHeight="15"/>
  <cols>
    <col min="1" max="16384" width="9.140625" style="28" customWidth="1"/>
  </cols>
  <sheetData>
    <row r="1" spans="1:2" ht="12.75">
      <c r="A1" s="28" t="s">
        <v>2158</v>
      </c>
      <c r="B1" s="28" t="s">
        <v>2159</v>
      </c>
    </row>
    <row r="2" spans="1:2" ht="12.75">
      <c r="A2" s="28" t="s">
        <v>2160</v>
      </c>
      <c r="B2" s="28" t="s">
        <v>2161</v>
      </c>
    </row>
    <row r="3" spans="1:2" ht="12.75">
      <c r="A3" s="28" t="s">
        <v>2160</v>
      </c>
      <c r="B3" s="28" t="s">
        <v>2162</v>
      </c>
    </row>
    <row r="4" spans="1:2" ht="12.75">
      <c r="A4" s="28" t="s">
        <v>2163</v>
      </c>
      <c r="B4" s="28" t="s">
        <v>2164</v>
      </c>
    </row>
    <row r="5" spans="1:2" ht="12.75">
      <c r="A5" s="28" t="s">
        <v>2165</v>
      </c>
      <c r="B5" s="28" t="s">
        <v>2166</v>
      </c>
    </row>
    <row r="6" spans="1:2" ht="12.75">
      <c r="A6" s="28" t="s">
        <v>2167</v>
      </c>
      <c r="B6" s="28" t="s">
        <v>2168</v>
      </c>
    </row>
    <row r="7" spans="1:2" ht="12.75">
      <c r="A7" s="28" t="s">
        <v>2169</v>
      </c>
      <c r="B7" s="28" t="s">
        <v>2170</v>
      </c>
    </row>
    <row r="8" spans="1:2" ht="12.75">
      <c r="A8" s="28" t="s">
        <v>2171</v>
      </c>
      <c r="B8" s="28" t="s">
        <v>2172</v>
      </c>
    </row>
    <row r="9" spans="1:2" ht="12.75">
      <c r="A9" s="28" t="s">
        <v>2173</v>
      </c>
      <c r="B9" s="28" t="s">
        <v>2174</v>
      </c>
    </row>
    <row r="10" spans="1:2" ht="12.75">
      <c r="A10" s="28" t="s">
        <v>2175</v>
      </c>
      <c r="B10" s="28" t="s">
        <v>2176</v>
      </c>
    </row>
    <row r="11" spans="1:2" ht="12.75">
      <c r="A11" s="28" t="s">
        <v>2177</v>
      </c>
      <c r="B11" s="28" t="s">
        <v>2178</v>
      </c>
    </row>
    <row r="12" spans="1:2" ht="12.75">
      <c r="A12" s="28" t="s">
        <v>2179</v>
      </c>
      <c r="B12" s="28" t="s">
        <v>2180</v>
      </c>
    </row>
    <row r="13" spans="1:2" ht="12.75">
      <c r="A13" s="28" t="s">
        <v>2181</v>
      </c>
      <c r="B13" s="28" t="s">
        <v>2182</v>
      </c>
    </row>
    <row r="14" spans="1:2" ht="12.75">
      <c r="A14" s="28" t="s">
        <v>2183</v>
      </c>
      <c r="B14" s="28" t="s">
        <v>2184</v>
      </c>
    </row>
    <row r="15" spans="1:2" ht="12.75">
      <c r="A15" s="28" t="s">
        <v>2185</v>
      </c>
      <c r="B15" s="28" t="s">
        <v>2186</v>
      </c>
    </row>
    <row r="16" spans="1:2" ht="12.75">
      <c r="A16" s="28" t="s">
        <v>2187</v>
      </c>
      <c r="B16" s="28" t="s">
        <v>2188</v>
      </c>
    </row>
    <row r="17" spans="1:2" ht="12.75">
      <c r="A17" s="28" t="s">
        <v>2189</v>
      </c>
      <c r="B17" s="28" t="s">
        <v>2190</v>
      </c>
    </row>
    <row r="18" spans="1:2" ht="12.75">
      <c r="A18" s="28" t="s">
        <v>2191</v>
      </c>
      <c r="B18" s="28" t="s">
        <v>2192</v>
      </c>
    </row>
    <row r="19" spans="1:2" ht="12.75">
      <c r="A19" s="28" t="s">
        <v>2193</v>
      </c>
      <c r="B19" s="28" t="s">
        <v>2194</v>
      </c>
    </row>
    <row r="20" spans="1:2" ht="12.75">
      <c r="A20" s="28" t="s">
        <v>2195</v>
      </c>
      <c r="B20" s="28" t="s">
        <v>2196</v>
      </c>
    </row>
    <row r="21" spans="1:2" ht="12.75">
      <c r="A21" s="28" t="s">
        <v>2197</v>
      </c>
      <c r="B21" s="28" t="s">
        <v>2198</v>
      </c>
    </row>
    <row r="22" spans="1:2" ht="12.75">
      <c r="A22" s="28" t="s">
        <v>2197</v>
      </c>
      <c r="B22" s="28" t="s">
        <v>2199</v>
      </c>
    </row>
    <row r="23" spans="1:2" ht="12.75">
      <c r="A23" s="28" t="s">
        <v>2200</v>
      </c>
      <c r="B23" s="28" t="s">
        <v>2201</v>
      </c>
    </row>
    <row r="24" spans="1:2" ht="12.75">
      <c r="A24" s="28" t="s">
        <v>2200</v>
      </c>
      <c r="B24" s="28" t="s">
        <v>2202</v>
      </c>
    </row>
    <row r="25" spans="1:2" ht="12.75">
      <c r="A25" s="28" t="s">
        <v>2203</v>
      </c>
      <c r="B25" s="28" t="s">
        <v>2204</v>
      </c>
    </row>
    <row r="26" spans="1:2" ht="12.75">
      <c r="A26" s="28" t="s">
        <v>2205</v>
      </c>
      <c r="B26" s="28" t="s">
        <v>2206</v>
      </c>
    </row>
    <row r="27" spans="1:2" ht="12.75">
      <c r="A27" s="28" t="s">
        <v>2207</v>
      </c>
      <c r="B27" s="28" t="s">
        <v>2208</v>
      </c>
    </row>
    <row r="28" spans="1:2" ht="12.75">
      <c r="A28" s="28" t="s">
        <v>2209</v>
      </c>
      <c r="B28" s="28" t="s">
        <v>2210</v>
      </c>
    </row>
    <row r="29" spans="1:2" ht="12.75">
      <c r="A29" s="28" t="s">
        <v>2211</v>
      </c>
      <c r="B29" s="28" t="s">
        <v>2212</v>
      </c>
    </row>
    <row r="30" spans="1:2" ht="12.75">
      <c r="A30" s="28" t="s">
        <v>2213</v>
      </c>
      <c r="B30" s="28" t="s">
        <v>2214</v>
      </c>
    </row>
    <row r="31" spans="1:2" ht="12.75">
      <c r="A31" s="28" t="s">
        <v>2213</v>
      </c>
      <c r="B31" s="28" t="s">
        <v>2215</v>
      </c>
    </row>
    <row r="32" spans="1:2" ht="12.75">
      <c r="A32" s="28" t="s">
        <v>2216</v>
      </c>
      <c r="B32" s="28" t="s">
        <v>2217</v>
      </c>
    </row>
    <row r="33" spans="1:2" ht="12.75">
      <c r="A33" s="28" t="s">
        <v>2218</v>
      </c>
      <c r="B33" s="28" t="s">
        <v>2219</v>
      </c>
    </row>
    <row r="34" spans="1:2" ht="12.75">
      <c r="A34" s="28" t="s">
        <v>2220</v>
      </c>
      <c r="B34" s="28" t="s">
        <v>2221</v>
      </c>
    </row>
    <row r="35" spans="1:2" ht="12.75">
      <c r="A35" s="28" t="s">
        <v>2222</v>
      </c>
      <c r="B35" s="28" t="s">
        <v>2223</v>
      </c>
    </row>
    <row r="36" spans="1:2" ht="12.75">
      <c r="A36" s="28" t="s">
        <v>2224</v>
      </c>
      <c r="B36" s="28" t="s">
        <v>2225</v>
      </c>
    </row>
    <row r="37" spans="1:2" ht="12.75">
      <c r="A37" s="28" t="s">
        <v>2226</v>
      </c>
      <c r="B37" s="28" t="s">
        <v>2227</v>
      </c>
    </row>
    <row r="38" spans="1:2" ht="12.75">
      <c r="A38" s="28" t="s">
        <v>2228</v>
      </c>
      <c r="B38" s="28" t="s">
        <v>2229</v>
      </c>
    </row>
    <row r="39" spans="1:2" ht="12.75">
      <c r="A39" s="28" t="s">
        <v>2230</v>
      </c>
      <c r="B39" s="28" t="s">
        <v>2231</v>
      </c>
    </row>
    <row r="40" spans="1:2" ht="12.75">
      <c r="A40" s="28" t="s">
        <v>2232</v>
      </c>
      <c r="B40" s="28" t="s">
        <v>2233</v>
      </c>
    </row>
    <row r="41" spans="1:2" ht="12.75">
      <c r="A41" s="28" t="s">
        <v>2234</v>
      </c>
      <c r="B41" s="28" t="s">
        <v>2235</v>
      </c>
    </row>
    <row r="42" spans="1:2" ht="12.75">
      <c r="A42" s="28" t="s">
        <v>2234</v>
      </c>
      <c r="B42" s="28" t="s">
        <v>2236</v>
      </c>
    </row>
    <row r="43" spans="1:2" ht="12.75">
      <c r="A43" s="28" t="s">
        <v>2237</v>
      </c>
      <c r="B43" s="28" t="s">
        <v>2238</v>
      </c>
    </row>
    <row r="44" spans="1:2" ht="12.75">
      <c r="A44" s="28" t="s">
        <v>2239</v>
      </c>
      <c r="B44" s="28" t="s">
        <v>2240</v>
      </c>
    </row>
    <row r="45" spans="1:2" ht="12.75">
      <c r="A45" s="28" t="s">
        <v>2241</v>
      </c>
      <c r="B45" s="28" t="s">
        <v>2242</v>
      </c>
    </row>
    <row r="46" spans="1:2" ht="12.75">
      <c r="A46" s="28" t="s">
        <v>2243</v>
      </c>
      <c r="B46" s="28" t="s">
        <v>2244</v>
      </c>
    </row>
    <row r="47" spans="1:2" ht="12.75">
      <c r="A47" s="28" t="s">
        <v>2245</v>
      </c>
      <c r="B47" s="28" t="s">
        <v>2246</v>
      </c>
    </row>
    <row r="48" spans="1:2" ht="12.75">
      <c r="A48" s="28" t="s">
        <v>2247</v>
      </c>
      <c r="B48" s="28" t="s">
        <v>2248</v>
      </c>
    </row>
    <row r="49" spans="1:2" ht="12.75">
      <c r="A49" s="28" t="s">
        <v>2249</v>
      </c>
      <c r="B49" s="28" t="s">
        <v>2250</v>
      </c>
    </row>
    <row r="50" spans="1:2" ht="12.75">
      <c r="A50" s="28" t="s">
        <v>2251</v>
      </c>
      <c r="B50" s="28" t="s">
        <v>2252</v>
      </c>
    </row>
    <row r="51" spans="1:2" ht="12.75">
      <c r="A51" s="28" t="s">
        <v>2253</v>
      </c>
      <c r="B51" s="28" t="s">
        <v>2254</v>
      </c>
    </row>
    <row r="52" spans="1:2" ht="12.75">
      <c r="A52" s="28" t="s">
        <v>2255</v>
      </c>
      <c r="B52" s="28" t="s">
        <v>2256</v>
      </c>
    </row>
    <row r="53" spans="1:2" ht="12.75">
      <c r="A53" s="28" t="s">
        <v>2257</v>
      </c>
      <c r="B53" s="28" t="s">
        <v>2258</v>
      </c>
    </row>
    <row r="54" spans="1:2" ht="12.75">
      <c r="A54" s="28" t="s">
        <v>2259</v>
      </c>
      <c r="B54" s="28" t="s">
        <v>2260</v>
      </c>
    </row>
    <row r="55" spans="1:2" ht="12.75">
      <c r="A55" s="28" t="s">
        <v>2261</v>
      </c>
      <c r="B55" s="28" t="s">
        <v>2262</v>
      </c>
    </row>
    <row r="56" spans="1:2" ht="12.75">
      <c r="A56" s="28" t="s">
        <v>2263</v>
      </c>
      <c r="B56" s="28" t="s">
        <v>2264</v>
      </c>
    </row>
    <row r="57" spans="1:2" ht="12.75">
      <c r="A57" s="28" t="s">
        <v>2265</v>
      </c>
      <c r="B57" s="28" t="s">
        <v>2266</v>
      </c>
    </row>
    <row r="58" spans="1:2" ht="12.75">
      <c r="A58" s="28" t="s">
        <v>2265</v>
      </c>
      <c r="B58" s="28" t="s">
        <v>2267</v>
      </c>
    </row>
    <row r="59" spans="1:2" ht="12.75">
      <c r="A59" s="28" t="s">
        <v>2268</v>
      </c>
      <c r="B59" s="28" t="s">
        <v>2269</v>
      </c>
    </row>
    <row r="60" spans="1:2" ht="12.75">
      <c r="A60" s="28" t="s">
        <v>2270</v>
      </c>
      <c r="B60" s="28" t="s">
        <v>2271</v>
      </c>
    </row>
    <row r="61" spans="1:2" ht="12.75">
      <c r="A61" s="28" t="s">
        <v>2272</v>
      </c>
      <c r="B61" s="28" t="s">
        <v>2273</v>
      </c>
    </row>
    <row r="62" spans="1:2" ht="12.75">
      <c r="A62" s="28" t="s">
        <v>2274</v>
      </c>
      <c r="B62" s="28" t="s">
        <v>2275</v>
      </c>
    </row>
    <row r="63" spans="1:2" ht="12.75">
      <c r="A63" s="28" t="s">
        <v>2276</v>
      </c>
      <c r="B63" s="28" t="s">
        <v>2277</v>
      </c>
    </row>
    <row r="64" spans="1:2" ht="12.75">
      <c r="A64" s="28" t="s">
        <v>2278</v>
      </c>
      <c r="B64" s="28" t="s">
        <v>2279</v>
      </c>
    </row>
    <row r="65" spans="1:2" ht="12.75">
      <c r="A65" s="28" t="s">
        <v>2280</v>
      </c>
      <c r="B65" s="28" t="s">
        <v>2281</v>
      </c>
    </row>
    <row r="66" spans="1:2" ht="12.75">
      <c r="A66" s="28" t="s">
        <v>2282</v>
      </c>
      <c r="B66" s="28" t="s">
        <v>2283</v>
      </c>
    </row>
    <row r="67" spans="1:2" ht="12.75">
      <c r="A67" s="28" t="s">
        <v>2284</v>
      </c>
      <c r="B67" s="28" t="s">
        <v>2285</v>
      </c>
    </row>
    <row r="68" spans="1:2" ht="12.75">
      <c r="A68" s="28" t="s">
        <v>2286</v>
      </c>
      <c r="B68" s="28" t="s">
        <v>2287</v>
      </c>
    </row>
    <row r="69" spans="1:2" ht="12.75">
      <c r="A69" s="28" t="s">
        <v>2288</v>
      </c>
      <c r="B69" s="28" t="s">
        <v>2289</v>
      </c>
    </row>
    <row r="70" spans="1:2" ht="12.75">
      <c r="A70" s="28" t="s">
        <v>2288</v>
      </c>
      <c r="B70" s="28" t="s">
        <v>2290</v>
      </c>
    </row>
    <row r="71" spans="1:2" ht="12.75">
      <c r="A71" s="28" t="s">
        <v>2291</v>
      </c>
      <c r="B71" s="28" t="s">
        <v>2292</v>
      </c>
    </row>
    <row r="72" spans="1:2" ht="12.75">
      <c r="A72" s="28" t="s">
        <v>2293</v>
      </c>
      <c r="B72" s="28" t="s">
        <v>2294</v>
      </c>
    </row>
    <row r="73" spans="1:2" ht="12.75">
      <c r="A73" s="28" t="s">
        <v>2295</v>
      </c>
      <c r="B73" s="28" t="s">
        <v>2296</v>
      </c>
    </row>
    <row r="74" spans="1:2" ht="12.75">
      <c r="A74" s="28" t="s">
        <v>2297</v>
      </c>
      <c r="B74" s="28" t="s">
        <v>2298</v>
      </c>
    </row>
    <row r="75" spans="1:2" ht="12.75">
      <c r="A75" s="28" t="s">
        <v>2299</v>
      </c>
      <c r="B75" s="28" t="s">
        <v>2300</v>
      </c>
    </row>
    <row r="76" spans="1:2" ht="12.75">
      <c r="A76" s="28" t="s">
        <v>2301</v>
      </c>
      <c r="B76" s="28" t="s">
        <v>2302</v>
      </c>
    </row>
    <row r="77" spans="1:2" ht="12.75">
      <c r="A77" s="28" t="s">
        <v>2303</v>
      </c>
      <c r="B77" s="28" t="s">
        <v>2304</v>
      </c>
    </row>
    <row r="78" spans="1:2" ht="12.75">
      <c r="A78" s="28" t="s">
        <v>2305</v>
      </c>
      <c r="B78" s="28" t="s">
        <v>2306</v>
      </c>
    </row>
    <row r="79" spans="1:2" ht="12.75">
      <c r="A79" s="28" t="s">
        <v>2307</v>
      </c>
      <c r="B79" s="28" t="s">
        <v>2308</v>
      </c>
    </row>
    <row r="80" spans="1:2" ht="12.75">
      <c r="A80" s="28" t="s">
        <v>2309</v>
      </c>
      <c r="B80" s="28" t="s">
        <v>2310</v>
      </c>
    </row>
    <row r="81" spans="1:2" ht="12.75">
      <c r="A81" s="28" t="s">
        <v>2311</v>
      </c>
      <c r="B81" s="28" t="s">
        <v>2312</v>
      </c>
    </row>
    <row r="82" spans="1:2" ht="12.75">
      <c r="A82" s="28" t="s">
        <v>2311</v>
      </c>
      <c r="B82" s="28" t="s">
        <v>2313</v>
      </c>
    </row>
    <row r="83" spans="1:2" ht="12.75">
      <c r="A83" s="28" t="s">
        <v>2314</v>
      </c>
      <c r="B83" s="28" t="s">
        <v>2315</v>
      </c>
    </row>
    <row r="84" spans="1:2" ht="12.75">
      <c r="A84" s="28" t="s">
        <v>2314</v>
      </c>
      <c r="B84" s="28" t="s">
        <v>2316</v>
      </c>
    </row>
    <row r="85" spans="1:2" ht="12.75">
      <c r="A85" s="28" t="s">
        <v>2317</v>
      </c>
      <c r="B85" s="28" t="s">
        <v>2318</v>
      </c>
    </row>
    <row r="86" spans="1:2" ht="12.75">
      <c r="A86" s="28" t="s">
        <v>2319</v>
      </c>
      <c r="B86" s="28" t="s">
        <v>2320</v>
      </c>
    </row>
    <row r="87" spans="1:2" ht="12.75">
      <c r="A87" s="28" t="s">
        <v>2321</v>
      </c>
      <c r="B87" s="28" t="s">
        <v>2322</v>
      </c>
    </row>
    <row r="88" spans="1:2" ht="12.75">
      <c r="A88" s="28" t="s">
        <v>2323</v>
      </c>
      <c r="B88" s="28" t="s">
        <v>2324</v>
      </c>
    </row>
    <row r="89" spans="1:2" ht="12.75">
      <c r="A89" s="28" t="s">
        <v>2325</v>
      </c>
      <c r="B89" s="28" t="s">
        <v>2326</v>
      </c>
    </row>
    <row r="90" spans="1:2" ht="12.75">
      <c r="A90" s="28" t="s">
        <v>2327</v>
      </c>
      <c r="B90" s="28" t="s">
        <v>2328</v>
      </c>
    </row>
    <row r="91" spans="1:2" ht="12.75">
      <c r="A91" s="28" t="s">
        <v>2329</v>
      </c>
      <c r="B91" s="28" t="s">
        <v>2330</v>
      </c>
    </row>
    <row r="92" spans="1:2" ht="12.75">
      <c r="A92" s="28" t="s">
        <v>2331</v>
      </c>
      <c r="B92" s="28" t="s">
        <v>2332</v>
      </c>
    </row>
    <row r="93" spans="1:2" ht="12.75">
      <c r="A93" s="28" t="s">
        <v>2333</v>
      </c>
      <c r="B93" s="28" t="s">
        <v>2334</v>
      </c>
    </row>
    <row r="94" spans="1:2" ht="12.75">
      <c r="A94" s="28" t="s">
        <v>2335</v>
      </c>
      <c r="B94" s="28" t="s">
        <v>2336</v>
      </c>
    </row>
    <row r="95" spans="1:2" ht="12.75">
      <c r="A95" s="28" t="s">
        <v>2337</v>
      </c>
      <c r="B95" s="28" t="s">
        <v>2338</v>
      </c>
    </row>
    <row r="96" spans="1:2" ht="12.75">
      <c r="A96" s="28" t="s">
        <v>2339</v>
      </c>
      <c r="B96" s="28" t="s">
        <v>2340</v>
      </c>
    </row>
    <row r="97" spans="1:2" ht="12.75">
      <c r="A97" s="28" t="s">
        <v>2341</v>
      </c>
      <c r="B97" s="28" t="s">
        <v>2342</v>
      </c>
    </row>
    <row r="98" spans="1:2" ht="12.75">
      <c r="A98" s="28" t="s">
        <v>2343</v>
      </c>
      <c r="B98" s="28" t="s">
        <v>2344</v>
      </c>
    </row>
    <row r="99" spans="1:2" ht="12.75">
      <c r="A99" s="28" t="s">
        <v>2345</v>
      </c>
      <c r="B99" s="28" t="s">
        <v>2346</v>
      </c>
    </row>
    <row r="100" spans="1:2" ht="12.75">
      <c r="A100" s="28" t="s">
        <v>2347</v>
      </c>
      <c r="B100" s="28" t="s">
        <v>2348</v>
      </c>
    </row>
    <row r="101" spans="1:2" ht="12.75">
      <c r="A101" s="28" t="s">
        <v>2349</v>
      </c>
      <c r="B101" s="28" t="s">
        <v>2350</v>
      </c>
    </row>
    <row r="102" spans="1:2" ht="12.75">
      <c r="A102" s="28" t="s">
        <v>2351</v>
      </c>
      <c r="B102" s="28" t="s">
        <v>2352</v>
      </c>
    </row>
    <row r="103" spans="1:2" ht="12.75">
      <c r="A103" s="28" t="s">
        <v>2353</v>
      </c>
      <c r="B103" s="28" t="s">
        <v>2354</v>
      </c>
    </row>
    <row r="104" spans="1:2" ht="12.75">
      <c r="A104" s="28" t="s">
        <v>2355</v>
      </c>
      <c r="B104" s="28" t="s">
        <v>2356</v>
      </c>
    </row>
    <row r="105" spans="1:2" ht="12.75">
      <c r="A105" s="28" t="s">
        <v>2357</v>
      </c>
      <c r="B105" s="28" t="s">
        <v>2358</v>
      </c>
    </row>
    <row r="106" spans="1:2" ht="12.75">
      <c r="A106" s="28" t="s">
        <v>2359</v>
      </c>
      <c r="B106" s="28" t="s">
        <v>2360</v>
      </c>
    </row>
    <row r="107" spans="1:2" ht="12.75">
      <c r="A107" s="28" t="s">
        <v>2361</v>
      </c>
      <c r="B107" s="28" t="s">
        <v>2362</v>
      </c>
    </row>
    <row r="108" spans="1:2" ht="12.75">
      <c r="A108" s="28" t="s">
        <v>2363</v>
      </c>
      <c r="B108" s="28" t="s">
        <v>2364</v>
      </c>
    </row>
    <row r="109" spans="1:2" ht="12.75">
      <c r="A109" s="28" t="s">
        <v>2365</v>
      </c>
      <c r="B109" s="28" t="s">
        <v>2366</v>
      </c>
    </row>
    <row r="110" spans="1:2" ht="12.75">
      <c r="A110" s="28" t="s">
        <v>2367</v>
      </c>
      <c r="B110" s="28" t="s">
        <v>2368</v>
      </c>
    </row>
    <row r="111" spans="1:2" ht="12.75">
      <c r="A111" s="28" t="s">
        <v>2369</v>
      </c>
      <c r="B111" s="28" t="s">
        <v>2370</v>
      </c>
    </row>
    <row r="112" spans="1:2" ht="12.75">
      <c r="A112" s="28" t="s">
        <v>2371</v>
      </c>
      <c r="B112" s="28" t="s">
        <v>2372</v>
      </c>
    </row>
    <row r="113" spans="1:2" ht="12.75">
      <c r="A113" s="28" t="s">
        <v>2373</v>
      </c>
      <c r="B113" s="28" t="s">
        <v>2374</v>
      </c>
    </row>
    <row r="114" spans="1:2" ht="12.75">
      <c r="A114" s="28" t="s">
        <v>2375</v>
      </c>
      <c r="B114" s="28" t="s">
        <v>2376</v>
      </c>
    </row>
    <row r="115" spans="1:2" ht="12.75">
      <c r="A115" s="28" t="s">
        <v>2377</v>
      </c>
      <c r="B115" s="28" t="s">
        <v>2378</v>
      </c>
    </row>
    <row r="116" spans="1:2" ht="12.75">
      <c r="A116" s="28" t="s">
        <v>2379</v>
      </c>
      <c r="B116" s="28" t="s">
        <v>2380</v>
      </c>
    </row>
    <row r="117" spans="1:2" ht="12.75">
      <c r="A117" s="28" t="s">
        <v>2381</v>
      </c>
      <c r="B117" s="28" t="s">
        <v>2382</v>
      </c>
    </row>
    <row r="118" spans="1:2" ht="12.75">
      <c r="A118" s="28" t="s">
        <v>2383</v>
      </c>
      <c r="B118" s="28" t="s">
        <v>2384</v>
      </c>
    </row>
    <row r="119" spans="1:2" ht="12.75">
      <c r="A119" s="28" t="s">
        <v>2385</v>
      </c>
      <c r="B119" s="28" t="s">
        <v>2386</v>
      </c>
    </row>
    <row r="120" spans="1:2" ht="12.75">
      <c r="A120" s="28" t="s">
        <v>2387</v>
      </c>
      <c r="B120" s="28" t="s">
        <v>2388</v>
      </c>
    </row>
    <row r="121" spans="1:2" ht="12.75">
      <c r="A121" s="28" t="s">
        <v>2389</v>
      </c>
      <c r="B121" s="28" t="s">
        <v>2390</v>
      </c>
    </row>
    <row r="122" spans="1:2" ht="12.75">
      <c r="A122" s="28" t="s">
        <v>2391</v>
      </c>
      <c r="B122" s="28" t="s">
        <v>2392</v>
      </c>
    </row>
    <row r="123" spans="1:2" ht="12.75">
      <c r="A123" s="28" t="s">
        <v>2393</v>
      </c>
      <c r="B123" s="28" t="s">
        <v>2394</v>
      </c>
    </row>
    <row r="124" spans="1:2" ht="12.75">
      <c r="A124" s="28" t="s">
        <v>2395</v>
      </c>
      <c r="B124" s="28" t="s">
        <v>2396</v>
      </c>
    </row>
    <row r="125" spans="1:2" ht="12.75">
      <c r="A125" s="28" t="s">
        <v>2397</v>
      </c>
      <c r="B125" s="28" t="s">
        <v>2398</v>
      </c>
    </row>
    <row r="126" spans="1:2" ht="12.75">
      <c r="A126" s="28" t="s">
        <v>2399</v>
      </c>
      <c r="B126" s="28" t="s">
        <v>2400</v>
      </c>
    </row>
    <row r="127" spans="1:2" ht="12.75">
      <c r="A127" s="28" t="s">
        <v>2401</v>
      </c>
      <c r="B127" s="28" t="s">
        <v>2402</v>
      </c>
    </row>
    <row r="128" spans="1:2" ht="12.75">
      <c r="A128" s="28" t="s">
        <v>2403</v>
      </c>
      <c r="B128" s="28" t="s">
        <v>2404</v>
      </c>
    </row>
    <row r="129" spans="1:2" ht="12.75">
      <c r="A129" s="28" t="s">
        <v>2405</v>
      </c>
      <c r="B129" s="28" t="s">
        <v>2406</v>
      </c>
    </row>
    <row r="130" spans="1:2" ht="12.75">
      <c r="A130" s="28" t="s">
        <v>2407</v>
      </c>
      <c r="B130" s="28" t="s">
        <v>2408</v>
      </c>
    </row>
    <row r="131" spans="1:2" ht="12.75">
      <c r="A131" s="28" t="s">
        <v>2409</v>
      </c>
      <c r="B131" s="28" t="s">
        <v>2410</v>
      </c>
    </row>
    <row r="132" spans="1:2" ht="12.75">
      <c r="A132" s="28" t="s">
        <v>2411</v>
      </c>
      <c r="B132" s="28" t="s">
        <v>2412</v>
      </c>
    </row>
    <row r="133" spans="1:2" ht="12.75">
      <c r="A133" s="28" t="s">
        <v>2413</v>
      </c>
      <c r="B133" s="28" t="s">
        <v>2414</v>
      </c>
    </row>
    <row r="134" spans="1:2" ht="12.75">
      <c r="A134" s="28" t="s">
        <v>2415</v>
      </c>
      <c r="B134" s="28" t="s">
        <v>2416</v>
      </c>
    </row>
    <row r="135" spans="1:2" ht="12.75">
      <c r="A135" s="28" t="s">
        <v>2417</v>
      </c>
      <c r="B135" s="28" t="s">
        <v>2418</v>
      </c>
    </row>
    <row r="136" spans="1:2" ht="12.75">
      <c r="A136" s="28" t="s">
        <v>2419</v>
      </c>
      <c r="B136" s="28" t="s">
        <v>2420</v>
      </c>
    </row>
    <row r="137" spans="1:2" ht="12.75">
      <c r="A137" s="28" t="s">
        <v>2421</v>
      </c>
      <c r="B137" s="28" t="s">
        <v>2422</v>
      </c>
    </row>
    <row r="138" spans="1:2" ht="12.75">
      <c r="A138" s="28" t="s">
        <v>2423</v>
      </c>
      <c r="B138" s="28" t="s">
        <v>2424</v>
      </c>
    </row>
    <row r="139" spans="1:2" ht="12.75">
      <c r="A139" s="28" t="s">
        <v>2425</v>
      </c>
      <c r="B139" s="28" t="s">
        <v>2426</v>
      </c>
    </row>
    <row r="140" spans="1:2" ht="12.75">
      <c r="A140" s="28" t="s">
        <v>2427</v>
      </c>
      <c r="B140" s="28" t="s">
        <v>2428</v>
      </c>
    </row>
    <row r="141" spans="1:2" ht="12.75">
      <c r="A141" s="28" t="s">
        <v>2429</v>
      </c>
      <c r="B141" s="28" t="s">
        <v>2430</v>
      </c>
    </row>
    <row r="142" spans="1:2" ht="12.75">
      <c r="A142" s="28" t="s">
        <v>2431</v>
      </c>
      <c r="B142" s="28" t="s">
        <v>2432</v>
      </c>
    </row>
    <row r="143" spans="1:2" ht="12.75">
      <c r="A143" s="28" t="s">
        <v>2433</v>
      </c>
      <c r="B143" s="28" t="s">
        <v>2434</v>
      </c>
    </row>
    <row r="144" spans="1:2" ht="12.75">
      <c r="A144" s="28" t="s">
        <v>2435</v>
      </c>
      <c r="B144" s="28" t="s">
        <v>2436</v>
      </c>
    </row>
    <row r="145" spans="1:2" ht="12.75">
      <c r="A145" s="28" t="s">
        <v>2437</v>
      </c>
      <c r="B145" s="28" t="s">
        <v>2438</v>
      </c>
    </row>
    <row r="146" spans="1:2" ht="12.75">
      <c r="A146" s="28" t="s">
        <v>2439</v>
      </c>
      <c r="B146" s="28" t="s">
        <v>2440</v>
      </c>
    </row>
    <row r="147" spans="1:2" ht="12.75">
      <c r="A147" s="28" t="s">
        <v>2441</v>
      </c>
      <c r="B147" s="28" t="s">
        <v>2442</v>
      </c>
    </row>
    <row r="148" spans="1:2" ht="12.75">
      <c r="A148" s="28" t="s">
        <v>2443</v>
      </c>
      <c r="B148" s="28" t="s">
        <v>2444</v>
      </c>
    </row>
    <row r="149" spans="1:2" ht="12.75">
      <c r="A149" s="28" t="s">
        <v>2445</v>
      </c>
      <c r="B149" s="28" t="s">
        <v>2446</v>
      </c>
    </row>
    <row r="150" spans="1:2" ht="12.75">
      <c r="A150" s="28" t="s">
        <v>2447</v>
      </c>
      <c r="B150" s="28" t="s">
        <v>2448</v>
      </c>
    </row>
    <row r="151" spans="1:2" ht="12.75">
      <c r="A151" s="28" t="s">
        <v>2449</v>
      </c>
      <c r="B151" s="28" t="s">
        <v>2450</v>
      </c>
    </row>
    <row r="152" spans="1:2" ht="12.75">
      <c r="A152" s="28" t="s">
        <v>2451</v>
      </c>
      <c r="B152" s="28" t="s">
        <v>2452</v>
      </c>
    </row>
    <row r="153" spans="1:2" ht="12.75">
      <c r="A153" s="28" t="s">
        <v>2453</v>
      </c>
      <c r="B153" s="28" t="s">
        <v>2454</v>
      </c>
    </row>
    <row r="154" spans="1:2" ht="12.75">
      <c r="A154" s="28" t="s">
        <v>2455</v>
      </c>
      <c r="B154" s="28" t="s">
        <v>2456</v>
      </c>
    </row>
    <row r="155" spans="1:2" ht="12.75">
      <c r="A155" s="28" t="s">
        <v>2457</v>
      </c>
      <c r="B155" s="28" t="s">
        <v>2458</v>
      </c>
    </row>
    <row r="156" spans="1:2" ht="12.75">
      <c r="A156" s="28" t="s">
        <v>2459</v>
      </c>
      <c r="B156" s="28" t="s">
        <v>2460</v>
      </c>
    </row>
    <row r="157" spans="1:2" ht="12.75">
      <c r="A157" s="28" t="s">
        <v>2461</v>
      </c>
      <c r="B157" s="28" t="s">
        <v>2462</v>
      </c>
    </row>
    <row r="158" spans="1:2" ht="12.75">
      <c r="A158" s="28" t="s">
        <v>2463</v>
      </c>
      <c r="B158" s="28" t="s">
        <v>2464</v>
      </c>
    </row>
    <row r="159" spans="1:2" ht="12.75">
      <c r="A159" s="28" t="s">
        <v>2465</v>
      </c>
      <c r="B159" s="28" t="s">
        <v>2466</v>
      </c>
    </row>
    <row r="160" spans="1:2" ht="12.75">
      <c r="A160" s="28" t="s">
        <v>2467</v>
      </c>
      <c r="B160" s="28" t="s">
        <v>2468</v>
      </c>
    </row>
    <row r="161" spans="1:2" ht="12.75">
      <c r="A161" s="28" t="s">
        <v>2469</v>
      </c>
      <c r="B161" s="28" t="s">
        <v>2470</v>
      </c>
    </row>
    <row r="162" spans="1:2" ht="12.75">
      <c r="A162" s="28" t="s">
        <v>2471</v>
      </c>
      <c r="B162" s="28" t="s">
        <v>2472</v>
      </c>
    </row>
    <row r="163" spans="1:2" ht="12.75">
      <c r="A163" s="28" t="s">
        <v>2473</v>
      </c>
      <c r="B163" s="28" t="s">
        <v>2474</v>
      </c>
    </row>
    <row r="164" spans="1:2" ht="12.75">
      <c r="A164" s="28" t="s">
        <v>2475</v>
      </c>
      <c r="B164" s="28" t="s">
        <v>2476</v>
      </c>
    </row>
    <row r="165" spans="1:2" ht="12.75">
      <c r="A165" s="28" t="s">
        <v>2477</v>
      </c>
      <c r="B165" s="28" t="s">
        <v>2478</v>
      </c>
    </row>
    <row r="166" spans="1:2" ht="12.75">
      <c r="A166" s="28" t="s">
        <v>2479</v>
      </c>
      <c r="B166" s="28" t="s">
        <v>2480</v>
      </c>
    </row>
    <row r="167" spans="1:2" ht="12.75">
      <c r="A167" s="28" t="s">
        <v>2481</v>
      </c>
      <c r="B167" s="28" t="s">
        <v>2482</v>
      </c>
    </row>
    <row r="168" spans="1:2" ht="12.75">
      <c r="A168" s="28" t="s">
        <v>2483</v>
      </c>
      <c r="B168" s="28" t="s">
        <v>2484</v>
      </c>
    </row>
    <row r="169" spans="1:2" ht="12.75">
      <c r="A169" s="28" t="s">
        <v>2485</v>
      </c>
      <c r="B169" s="28" t="s">
        <v>2486</v>
      </c>
    </row>
    <row r="170" spans="1:2" ht="12.75">
      <c r="A170" s="28" t="s">
        <v>2487</v>
      </c>
      <c r="B170" s="28" t="s">
        <v>2488</v>
      </c>
    </row>
    <row r="171" spans="1:2" ht="12.75">
      <c r="A171" s="28" t="s">
        <v>2489</v>
      </c>
      <c r="B171" s="28" t="s">
        <v>2490</v>
      </c>
    </row>
    <row r="172" spans="1:2" ht="12.75">
      <c r="A172" s="28" t="s">
        <v>2491</v>
      </c>
      <c r="B172" s="28" t="s">
        <v>2492</v>
      </c>
    </row>
    <row r="173" spans="1:2" ht="12.75">
      <c r="A173" s="28" t="s">
        <v>2493</v>
      </c>
      <c r="B173" s="28" t="s">
        <v>2494</v>
      </c>
    </row>
    <row r="174" spans="1:2" ht="12.75">
      <c r="A174" s="28" t="s">
        <v>2495</v>
      </c>
      <c r="B174" s="28" t="s">
        <v>2496</v>
      </c>
    </row>
    <row r="175" spans="1:2" ht="12.75">
      <c r="A175" s="28" t="s">
        <v>2497</v>
      </c>
      <c r="B175" s="28" t="s">
        <v>2498</v>
      </c>
    </row>
    <row r="176" spans="1:2" ht="12.75">
      <c r="A176" s="28" t="s">
        <v>2499</v>
      </c>
      <c r="B176" s="28" t="s">
        <v>2500</v>
      </c>
    </row>
    <row r="177" spans="1:2" ht="12.75">
      <c r="A177" s="28" t="s">
        <v>2501</v>
      </c>
      <c r="B177" s="28" t="s">
        <v>2502</v>
      </c>
    </row>
    <row r="178" spans="1:2" ht="12.75">
      <c r="A178" s="28" t="s">
        <v>2503</v>
      </c>
      <c r="B178" s="28" t="s">
        <v>2504</v>
      </c>
    </row>
    <row r="179" spans="1:2" ht="12.75">
      <c r="A179" s="28" t="s">
        <v>2505</v>
      </c>
      <c r="B179" s="28" t="s">
        <v>2506</v>
      </c>
    </row>
    <row r="180" spans="1:2" ht="12.75">
      <c r="A180" s="28" t="s">
        <v>2507</v>
      </c>
      <c r="B180" s="28" t="s">
        <v>2508</v>
      </c>
    </row>
    <row r="181" spans="1:2" ht="12.75">
      <c r="A181" s="28" t="s">
        <v>2509</v>
      </c>
      <c r="B181" s="28" t="s">
        <v>2510</v>
      </c>
    </row>
    <row r="182" spans="1:2" ht="12.75">
      <c r="A182" s="28" t="s">
        <v>2511</v>
      </c>
      <c r="B182" s="28" t="s">
        <v>2512</v>
      </c>
    </row>
    <row r="183" spans="1:2" ht="12.75">
      <c r="A183" s="28" t="s">
        <v>2513</v>
      </c>
      <c r="B183" s="28" t="s">
        <v>2514</v>
      </c>
    </row>
    <row r="184" spans="1:2" ht="12.75">
      <c r="A184" s="28" t="s">
        <v>2515</v>
      </c>
      <c r="B184" s="28" t="s">
        <v>2516</v>
      </c>
    </row>
    <row r="185" spans="1:2" ht="12.75">
      <c r="A185" s="28" t="s">
        <v>2517</v>
      </c>
      <c r="B185" s="28" t="s">
        <v>2518</v>
      </c>
    </row>
    <row r="186" spans="1:2" ht="12.75">
      <c r="A186" s="28" t="s">
        <v>2519</v>
      </c>
      <c r="B186" s="28" t="s">
        <v>1843</v>
      </c>
    </row>
    <row r="187" spans="1:2" ht="12.75">
      <c r="A187" s="28" t="s">
        <v>2520</v>
      </c>
      <c r="B187" s="28" t="s">
        <v>1842</v>
      </c>
    </row>
    <row r="188" spans="1:2" ht="12.75">
      <c r="A188" s="28" t="s">
        <v>2521</v>
      </c>
      <c r="B188" s="28" t="s">
        <v>1849</v>
      </c>
    </row>
    <row r="189" spans="1:2" ht="12.75">
      <c r="A189" s="28" t="s">
        <v>2522</v>
      </c>
      <c r="B189" s="28" t="s">
        <v>1852</v>
      </c>
    </row>
    <row r="190" spans="1:2" ht="12.75">
      <c r="A190" s="28" t="s">
        <v>2523</v>
      </c>
      <c r="B190" s="28" t="s">
        <v>1847</v>
      </c>
    </row>
    <row r="191" spans="1:2" ht="12.75">
      <c r="A191" s="28" t="s">
        <v>2524</v>
      </c>
      <c r="B191" s="28" t="s">
        <v>1850</v>
      </c>
    </row>
    <row r="192" spans="1:2" ht="12.75">
      <c r="A192" s="28" t="s">
        <v>2525</v>
      </c>
      <c r="B192" s="28" t="s">
        <v>1848</v>
      </c>
    </row>
    <row r="193" spans="1:2" ht="12.75">
      <c r="A193" s="28" t="s">
        <v>2526</v>
      </c>
      <c r="B193" s="28" t="s">
        <v>1851</v>
      </c>
    </row>
    <row r="194" spans="1:2" ht="12.75">
      <c r="A194" s="28" t="s">
        <v>2527</v>
      </c>
      <c r="B194" s="28" t="s">
        <v>2528</v>
      </c>
    </row>
    <row r="195" spans="1:2" ht="12.75">
      <c r="A195" s="28" t="s">
        <v>2529</v>
      </c>
      <c r="B195" s="28" t="s">
        <v>2530</v>
      </c>
    </row>
    <row r="196" spans="1:2" ht="12.75">
      <c r="A196" s="28" t="s">
        <v>2531</v>
      </c>
      <c r="B196" s="28" t="s">
        <v>1691</v>
      </c>
    </row>
    <row r="197" spans="1:2" ht="12.75">
      <c r="A197" s="28" t="s">
        <v>2532</v>
      </c>
      <c r="B197" s="28" t="s">
        <v>280</v>
      </c>
    </row>
    <row r="198" spans="1:2" ht="12.75">
      <c r="A198" s="28" t="s">
        <v>2533</v>
      </c>
      <c r="B198" s="28" t="s">
        <v>278</v>
      </c>
    </row>
    <row r="199" spans="1:2" ht="12.75">
      <c r="A199" s="28" t="s">
        <v>2534</v>
      </c>
      <c r="B199" s="28" t="s">
        <v>1694</v>
      </c>
    </row>
    <row r="200" spans="1:2" ht="12.75">
      <c r="A200" s="28" t="s">
        <v>2534</v>
      </c>
      <c r="B200" s="28" t="s">
        <v>264</v>
      </c>
    </row>
    <row r="201" spans="1:2" ht="12.75">
      <c r="A201" s="28" t="s">
        <v>2534</v>
      </c>
      <c r="B201" s="28" t="s">
        <v>756</v>
      </c>
    </row>
    <row r="202" spans="1:2" ht="12.75">
      <c r="A202" s="28" t="s">
        <v>2534</v>
      </c>
      <c r="B202" s="28" t="s">
        <v>755</v>
      </c>
    </row>
    <row r="203" spans="1:2" ht="12.75">
      <c r="A203" s="28" t="s">
        <v>2535</v>
      </c>
      <c r="B203" s="28" t="s">
        <v>1693</v>
      </c>
    </row>
    <row r="204" spans="1:2" ht="12.75">
      <c r="A204" s="28" t="s">
        <v>2535</v>
      </c>
      <c r="B204" s="28" t="s">
        <v>899</v>
      </c>
    </row>
    <row r="205" spans="1:2" ht="12.75">
      <c r="A205" s="28" t="s">
        <v>2536</v>
      </c>
      <c r="B205" s="28" t="s">
        <v>1692</v>
      </c>
    </row>
    <row r="206" spans="1:2" ht="12.75">
      <c r="A206" s="28" t="s">
        <v>2536</v>
      </c>
      <c r="B206" s="28" t="s">
        <v>1241</v>
      </c>
    </row>
    <row r="207" spans="1:2" ht="12.75">
      <c r="A207" s="28" t="s">
        <v>2536</v>
      </c>
      <c r="B207" s="28" t="s">
        <v>1085</v>
      </c>
    </row>
    <row r="208" spans="1:2" ht="12.75">
      <c r="A208" s="28" t="s">
        <v>2537</v>
      </c>
      <c r="B208" s="28" t="s">
        <v>745</v>
      </c>
    </row>
    <row r="209" spans="1:2" ht="12.75">
      <c r="A209" s="28" t="s">
        <v>2537</v>
      </c>
      <c r="B209" s="28" t="s">
        <v>209</v>
      </c>
    </row>
    <row r="210" spans="1:2" ht="12.75">
      <c r="A210" s="28" t="s">
        <v>2538</v>
      </c>
      <c r="B210" s="28" t="s">
        <v>759</v>
      </c>
    </row>
    <row r="211" spans="1:2" ht="12.75">
      <c r="A211" s="28" t="s">
        <v>2539</v>
      </c>
      <c r="B211" s="28" t="s">
        <v>757</v>
      </c>
    </row>
    <row r="212" spans="1:2" ht="12.75">
      <c r="A212" s="28" t="s">
        <v>2540</v>
      </c>
      <c r="B212" s="28" t="s">
        <v>1080</v>
      </c>
    </row>
    <row r="213" spans="1:2" ht="12.75">
      <c r="A213" s="28" t="s">
        <v>2541</v>
      </c>
      <c r="B213" s="28" t="s">
        <v>1695</v>
      </c>
    </row>
    <row r="214" spans="1:2" ht="12.75">
      <c r="A214" s="28" t="s">
        <v>2542</v>
      </c>
      <c r="B214" s="28" t="s">
        <v>1243</v>
      </c>
    </row>
    <row r="215" spans="1:2" ht="12.75">
      <c r="A215" s="28" t="s">
        <v>2543</v>
      </c>
      <c r="B215" s="28" t="s">
        <v>1242</v>
      </c>
    </row>
    <row r="216" spans="1:2" ht="12.75">
      <c r="A216" s="28" t="s">
        <v>2007</v>
      </c>
      <c r="B216" s="28" t="s">
        <v>439</v>
      </c>
    </row>
    <row r="217" spans="1:2" ht="12.75">
      <c r="A217" s="28" t="s">
        <v>2007</v>
      </c>
      <c r="B217" s="28" t="s">
        <v>248</v>
      </c>
    </row>
    <row r="218" spans="1:2" ht="12.75">
      <c r="A218" s="28" t="s">
        <v>2544</v>
      </c>
      <c r="B218" s="28" t="s">
        <v>1593</v>
      </c>
    </row>
    <row r="219" spans="1:2" ht="12.75">
      <c r="A219" s="28" t="s">
        <v>2544</v>
      </c>
      <c r="B219" s="28" t="s">
        <v>560</v>
      </c>
    </row>
    <row r="220" spans="1:2" ht="12.75">
      <c r="A220" s="28" t="s">
        <v>2545</v>
      </c>
      <c r="B220" s="28" t="s">
        <v>557</v>
      </c>
    </row>
    <row r="221" spans="1:2" ht="12.75">
      <c r="A221" s="28" t="s">
        <v>2545</v>
      </c>
      <c r="B221" s="28" t="s">
        <v>555</v>
      </c>
    </row>
    <row r="222" spans="1:2" ht="12.75">
      <c r="A222" s="28" t="s">
        <v>2545</v>
      </c>
      <c r="B222" s="28" t="s">
        <v>553</v>
      </c>
    </row>
    <row r="223" spans="1:2" ht="12.75">
      <c r="A223" s="28" t="s">
        <v>2545</v>
      </c>
      <c r="B223" s="28" t="s">
        <v>551</v>
      </c>
    </row>
    <row r="224" spans="1:2" ht="12.75">
      <c r="A224" s="28" t="s">
        <v>2019</v>
      </c>
      <c r="B224" s="28" t="s">
        <v>866</v>
      </c>
    </row>
    <row r="225" spans="1:2" ht="12.75">
      <c r="A225" s="28" t="s">
        <v>2019</v>
      </c>
      <c r="B225" s="28" t="s">
        <v>1263</v>
      </c>
    </row>
    <row r="226" spans="1:2" ht="12.75">
      <c r="A226" s="28" t="s">
        <v>2019</v>
      </c>
      <c r="B226" s="28" t="s">
        <v>865</v>
      </c>
    </row>
    <row r="227" spans="1:2" ht="12.75">
      <c r="A227" s="28" t="s">
        <v>2019</v>
      </c>
      <c r="B227" s="28" t="s">
        <v>864</v>
      </c>
    </row>
    <row r="228" spans="1:2" ht="12.75">
      <c r="A228" s="28" t="s">
        <v>2019</v>
      </c>
      <c r="B228" s="28" t="s">
        <v>863</v>
      </c>
    </row>
    <row r="229" spans="1:2" ht="12.75">
      <c r="A229" s="28" t="s">
        <v>2019</v>
      </c>
      <c r="B229" s="28" t="s">
        <v>862</v>
      </c>
    </row>
    <row r="230" spans="1:2" ht="12.75">
      <c r="A230" s="28" t="s">
        <v>2019</v>
      </c>
      <c r="B230" s="28" t="s">
        <v>861</v>
      </c>
    </row>
    <row r="231" spans="1:2" ht="12.75">
      <c r="A231" s="28" t="s">
        <v>2019</v>
      </c>
      <c r="B231" s="28" t="s">
        <v>860</v>
      </c>
    </row>
    <row r="232" spans="1:2" ht="12.75">
      <c r="A232" s="28" t="s">
        <v>2546</v>
      </c>
      <c r="B232" s="28" t="s">
        <v>2547</v>
      </c>
    </row>
    <row r="233" spans="1:2" ht="12.75">
      <c r="A233" s="28" t="s">
        <v>2015</v>
      </c>
      <c r="B233" s="28" t="s">
        <v>510</v>
      </c>
    </row>
    <row r="234" spans="1:2" ht="12.75">
      <c r="A234" s="28" t="s">
        <v>2015</v>
      </c>
      <c r="B234" s="28" t="s">
        <v>1412</v>
      </c>
    </row>
    <row r="235" spans="1:2" ht="12.75">
      <c r="A235" s="28" t="s">
        <v>2015</v>
      </c>
      <c r="B235" s="28" t="s">
        <v>253</v>
      </c>
    </row>
    <row r="236" spans="1:2" ht="12.75">
      <c r="A236" s="28" t="s">
        <v>2015</v>
      </c>
      <c r="B236" s="28" t="s">
        <v>509</v>
      </c>
    </row>
    <row r="237" spans="1:2" ht="12.75">
      <c r="A237" s="28" t="s">
        <v>2015</v>
      </c>
      <c r="B237" s="28" t="s">
        <v>867</v>
      </c>
    </row>
    <row r="238" spans="1:2" ht="12.75">
      <c r="A238" s="28" t="s">
        <v>2014</v>
      </c>
      <c r="B238" s="28" t="s">
        <v>252</v>
      </c>
    </row>
    <row r="239" spans="1:2" ht="12.75">
      <c r="A239" s="28" t="s">
        <v>2014</v>
      </c>
      <c r="B239" s="28" t="s">
        <v>859</v>
      </c>
    </row>
    <row r="240" spans="1:2" ht="12.75">
      <c r="A240" s="28" t="s">
        <v>2013</v>
      </c>
      <c r="B240" s="28" t="s">
        <v>868</v>
      </c>
    </row>
    <row r="241" spans="1:2" ht="12.75">
      <c r="A241" s="28" t="s">
        <v>2013</v>
      </c>
      <c r="B241" s="28" t="s">
        <v>512</v>
      </c>
    </row>
    <row r="242" spans="1:2" ht="12.75">
      <c r="A242" s="28" t="s">
        <v>2012</v>
      </c>
      <c r="B242" s="28" t="s">
        <v>251</v>
      </c>
    </row>
    <row r="243" spans="1:2" ht="12.75">
      <c r="A243" s="28" t="s">
        <v>2012</v>
      </c>
      <c r="B243" s="28" t="s">
        <v>851</v>
      </c>
    </row>
    <row r="244" spans="1:2" ht="12.75">
      <c r="A244" s="28" t="s">
        <v>2012</v>
      </c>
      <c r="B244" s="28" t="s">
        <v>259</v>
      </c>
    </row>
    <row r="245" spans="1:2" ht="12.75">
      <c r="A245" s="28" t="s">
        <v>2012</v>
      </c>
      <c r="B245" s="28" t="s">
        <v>850</v>
      </c>
    </row>
    <row r="246" spans="1:2" ht="12.75">
      <c r="A246" s="28" t="s">
        <v>2010</v>
      </c>
      <c r="B246" s="28" t="s">
        <v>1472</v>
      </c>
    </row>
    <row r="247" spans="1:2" ht="12.75">
      <c r="A247" s="28" t="s">
        <v>2010</v>
      </c>
      <c r="B247" s="28" t="s">
        <v>446</v>
      </c>
    </row>
    <row r="248" spans="1:2" ht="12.75">
      <c r="A248" s="28" t="s">
        <v>2010</v>
      </c>
      <c r="B248" s="28" t="s">
        <v>1437</v>
      </c>
    </row>
    <row r="249" spans="1:2" ht="12.75">
      <c r="A249" s="28" t="s">
        <v>2010</v>
      </c>
      <c r="B249" s="28" t="s">
        <v>1438</v>
      </c>
    </row>
    <row r="250" spans="1:2" ht="12.75">
      <c r="A250" s="28" t="s">
        <v>2010</v>
      </c>
      <c r="B250" s="28" t="s">
        <v>445</v>
      </c>
    </row>
    <row r="251" spans="1:2" ht="12.75">
      <c r="A251" s="28" t="s">
        <v>2009</v>
      </c>
      <c r="B251" s="28" t="s">
        <v>494</v>
      </c>
    </row>
    <row r="252" spans="1:2" ht="12.75">
      <c r="A252" s="28" t="s">
        <v>2009</v>
      </c>
      <c r="B252" s="28" t="s">
        <v>250</v>
      </c>
    </row>
    <row r="253" spans="1:2" ht="12.75">
      <c r="A253" s="28" t="s">
        <v>2009</v>
      </c>
      <c r="B253" s="28" t="s">
        <v>858</v>
      </c>
    </row>
    <row r="254" spans="1:2" ht="12.75">
      <c r="A254" s="28" t="s">
        <v>2009</v>
      </c>
      <c r="B254" s="28" t="s">
        <v>1327</v>
      </c>
    </row>
    <row r="255" spans="1:2" ht="12.75">
      <c r="A255" s="28" t="s">
        <v>2008</v>
      </c>
      <c r="B255" s="28" t="s">
        <v>492</v>
      </c>
    </row>
    <row r="256" spans="1:2" ht="12.75">
      <c r="A256" s="28" t="s">
        <v>2008</v>
      </c>
      <c r="B256" s="28" t="s">
        <v>489</v>
      </c>
    </row>
    <row r="257" spans="1:2" ht="12.75">
      <c r="A257" s="28" t="s">
        <v>2008</v>
      </c>
      <c r="B257" s="28" t="s">
        <v>249</v>
      </c>
    </row>
    <row r="258" spans="1:2" ht="12.75">
      <c r="A258" s="28" t="s">
        <v>2008</v>
      </c>
      <c r="B258" s="28" t="s">
        <v>857</v>
      </c>
    </row>
    <row r="259" spans="1:2" ht="12.75">
      <c r="A259" s="28" t="s">
        <v>2008</v>
      </c>
      <c r="B259" s="28" t="s">
        <v>487</v>
      </c>
    </row>
    <row r="260" spans="1:2" ht="12.75">
      <c r="A260" s="28" t="s">
        <v>2008</v>
      </c>
      <c r="B260" s="28" t="s">
        <v>856</v>
      </c>
    </row>
    <row r="261" spans="1:2" ht="12.75">
      <c r="A261" s="28" t="s">
        <v>2008</v>
      </c>
      <c r="B261" s="28" t="s">
        <v>477</v>
      </c>
    </row>
    <row r="262" spans="1:2" ht="12.75">
      <c r="A262" s="28" t="s">
        <v>2006</v>
      </c>
      <c r="B262" s="28" t="s">
        <v>452</v>
      </c>
    </row>
    <row r="263" spans="1:2" ht="12.75">
      <c r="A263" s="28" t="s">
        <v>2006</v>
      </c>
      <c r="B263" s="28" t="s">
        <v>450</v>
      </c>
    </row>
    <row r="264" spans="1:2" ht="12.75">
      <c r="A264" s="28" t="s">
        <v>2006</v>
      </c>
      <c r="B264" s="28" t="s">
        <v>247</v>
      </c>
    </row>
    <row r="265" spans="1:2" ht="12.75">
      <c r="A265" s="28" t="s">
        <v>2006</v>
      </c>
      <c r="B265" s="28" t="s">
        <v>855</v>
      </c>
    </row>
    <row r="266" spans="1:2" ht="12.75">
      <c r="A266" s="28" t="s">
        <v>2006</v>
      </c>
      <c r="B266" s="28" t="s">
        <v>854</v>
      </c>
    </row>
    <row r="267" spans="1:2" ht="12.75">
      <c r="A267" s="28" t="s">
        <v>2006</v>
      </c>
      <c r="B267" s="28" t="s">
        <v>448</v>
      </c>
    </row>
    <row r="268" spans="1:2" ht="12.75">
      <c r="A268" s="28" t="s">
        <v>2005</v>
      </c>
      <c r="B268" s="28" t="s">
        <v>562</v>
      </c>
    </row>
    <row r="269" spans="1:2" ht="12.75">
      <c r="A269" s="28" t="s">
        <v>2005</v>
      </c>
      <c r="B269" s="28" t="s">
        <v>873</v>
      </c>
    </row>
    <row r="270" spans="1:2" ht="12.75">
      <c r="A270" s="28" t="s">
        <v>2005</v>
      </c>
      <c r="B270" s="28" t="s">
        <v>246</v>
      </c>
    </row>
    <row r="271" spans="1:2" ht="12.75">
      <c r="A271" s="28" t="s">
        <v>2004</v>
      </c>
      <c r="B271" s="28" t="s">
        <v>1262</v>
      </c>
    </row>
    <row r="272" spans="1:2" ht="12.75">
      <c r="A272" s="28" t="s">
        <v>2004</v>
      </c>
      <c r="B272" s="28" t="s">
        <v>515</v>
      </c>
    </row>
    <row r="273" spans="1:2" ht="12.75">
      <c r="A273" s="28" t="s">
        <v>2004</v>
      </c>
      <c r="B273" s="28" t="s">
        <v>869</v>
      </c>
    </row>
    <row r="274" spans="1:2" ht="12.75">
      <c r="A274" s="28" t="s">
        <v>2004</v>
      </c>
      <c r="B274" s="28" t="s">
        <v>514</v>
      </c>
    </row>
    <row r="275" spans="1:2" ht="12.75">
      <c r="A275" s="28" t="s">
        <v>2004</v>
      </c>
      <c r="B275" s="28" t="s">
        <v>513</v>
      </c>
    </row>
    <row r="276" spans="1:2" ht="12.75">
      <c r="A276" s="28" t="s">
        <v>2004</v>
      </c>
      <c r="B276" s="28" t="s">
        <v>245</v>
      </c>
    </row>
    <row r="277" spans="1:2" ht="12.75">
      <c r="A277" s="28" t="s">
        <v>2003</v>
      </c>
      <c r="B277" s="28" t="s">
        <v>244</v>
      </c>
    </row>
    <row r="278" spans="1:2" ht="12.75">
      <c r="A278" s="28" t="s">
        <v>2003</v>
      </c>
      <c r="B278" s="28" t="s">
        <v>549</v>
      </c>
    </row>
    <row r="279" spans="1:2" ht="12.75">
      <c r="A279" s="28" t="s">
        <v>2003</v>
      </c>
      <c r="B279" s="28" t="s">
        <v>853</v>
      </c>
    </row>
    <row r="280" spans="1:2" ht="12.75">
      <c r="A280" s="28" t="s">
        <v>2003</v>
      </c>
      <c r="B280" s="28" t="s">
        <v>852</v>
      </c>
    </row>
    <row r="281" spans="1:2" ht="12.75">
      <c r="A281" s="28" t="s">
        <v>2002</v>
      </c>
      <c r="B281" s="28" t="s">
        <v>531</v>
      </c>
    </row>
    <row r="282" spans="1:2" ht="12.75">
      <c r="A282" s="28" t="s">
        <v>2002</v>
      </c>
      <c r="B282" s="28" t="s">
        <v>530</v>
      </c>
    </row>
    <row r="283" spans="1:2" ht="12.75">
      <c r="A283" s="28" t="s">
        <v>2002</v>
      </c>
      <c r="B283" s="28" t="s">
        <v>529</v>
      </c>
    </row>
    <row r="284" spans="1:2" ht="12.75">
      <c r="A284" s="28" t="s">
        <v>2002</v>
      </c>
      <c r="B284" s="28" t="s">
        <v>528</v>
      </c>
    </row>
    <row r="285" spans="1:2" ht="12.75">
      <c r="A285" s="28" t="s">
        <v>2002</v>
      </c>
      <c r="B285" s="28" t="s">
        <v>872</v>
      </c>
    </row>
    <row r="286" spans="1:2" ht="12.75">
      <c r="A286" s="28" t="s">
        <v>2002</v>
      </c>
      <c r="B286" s="28" t="s">
        <v>871</v>
      </c>
    </row>
    <row r="287" spans="1:2" ht="12.75">
      <c r="A287" s="28" t="s">
        <v>2002</v>
      </c>
      <c r="B287" s="28" t="s">
        <v>243</v>
      </c>
    </row>
    <row r="288" spans="1:2" ht="12.75">
      <c r="A288" s="28" t="s">
        <v>2002</v>
      </c>
      <c r="B288" s="28" t="s">
        <v>525</v>
      </c>
    </row>
    <row r="289" spans="1:2" ht="12.75">
      <c r="A289" s="28" t="s">
        <v>2002</v>
      </c>
      <c r="B289" s="28" t="s">
        <v>524</v>
      </c>
    </row>
    <row r="290" spans="1:2" ht="12.75">
      <c r="A290" s="28" t="s">
        <v>2002</v>
      </c>
      <c r="B290" s="28" t="s">
        <v>523</v>
      </c>
    </row>
    <row r="291" spans="1:2" ht="12.75">
      <c r="A291" s="28" t="s">
        <v>2002</v>
      </c>
      <c r="B291" s="28" t="s">
        <v>1435</v>
      </c>
    </row>
    <row r="292" spans="1:2" ht="12.75">
      <c r="A292" s="28" t="s">
        <v>2002</v>
      </c>
      <c r="B292" s="28" t="s">
        <v>870</v>
      </c>
    </row>
    <row r="293" spans="1:2" ht="12.75">
      <c r="A293" s="28" t="s">
        <v>2002</v>
      </c>
      <c r="B293" s="28" t="s">
        <v>520</v>
      </c>
    </row>
    <row r="294" spans="1:2" ht="12.75">
      <c r="A294" s="28" t="s">
        <v>2002</v>
      </c>
      <c r="B294" s="28" t="s">
        <v>519</v>
      </c>
    </row>
    <row r="295" spans="1:2" ht="12.75">
      <c r="A295" s="28" t="s">
        <v>2002</v>
      </c>
      <c r="B295" s="28" t="s">
        <v>518</v>
      </c>
    </row>
    <row r="296" spans="1:2" ht="12.75">
      <c r="A296" s="28" t="s">
        <v>2002</v>
      </c>
      <c r="B296" s="28" t="s">
        <v>516</v>
      </c>
    </row>
    <row r="297" spans="1:2" ht="12.75">
      <c r="A297" s="28" t="s">
        <v>2001</v>
      </c>
      <c r="B297" s="28" t="s">
        <v>242</v>
      </c>
    </row>
    <row r="298" spans="1:2" ht="12.75">
      <c r="A298" s="28" t="s">
        <v>2001</v>
      </c>
      <c r="B298" s="28" t="s">
        <v>1436</v>
      </c>
    </row>
    <row r="299" spans="1:2" ht="12.75">
      <c r="A299" s="28" t="s">
        <v>2001</v>
      </c>
      <c r="B299" s="28" t="s">
        <v>258</v>
      </c>
    </row>
    <row r="300" spans="1:2" ht="12.75">
      <c r="A300" s="28" t="s">
        <v>2001</v>
      </c>
      <c r="B300" s="28" t="s">
        <v>501</v>
      </c>
    </row>
    <row r="301" spans="1:2" ht="12.75">
      <c r="A301" s="28" t="s">
        <v>2001</v>
      </c>
      <c r="B301" s="28" t="s">
        <v>1264</v>
      </c>
    </row>
    <row r="302" spans="1:2" ht="12.75">
      <c r="A302" s="28" t="s">
        <v>2001</v>
      </c>
      <c r="B302" s="28" t="s">
        <v>500</v>
      </c>
    </row>
    <row r="303" spans="1:2" ht="12.75">
      <c r="A303" s="28" t="s">
        <v>2548</v>
      </c>
      <c r="B303" s="28" t="s">
        <v>561</v>
      </c>
    </row>
    <row r="304" spans="1:2" ht="12.75">
      <c r="A304" s="28" t="s">
        <v>2016</v>
      </c>
      <c r="B304" s="28" t="s">
        <v>255</v>
      </c>
    </row>
    <row r="305" spans="1:2" ht="12.75">
      <c r="A305" s="28" t="s">
        <v>2017</v>
      </c>
      <c r="B305" s="28" t="s">
        <v>472</v>
      </c>
    </row>
    <row r="306" spans="1:2" ht="12.75">
      <c r="A306" s="28" t="s">
        <v>2017</v>
      </c>
      <c r="B306" s="28" t="s">
        <v>256</v>
      </c>
    </row>
    <row r="307" spans="1:2" ht="12.75">
      <c r="A307" s="28" t="s">
        <v>2017</v>
      </c>
      <c r="B307" s="28" t="s">
        <v>467</v>
      </c>
    </row>
    <row r="308" spans="1:2" ht="12.75">
      <c r="A308" s="28" t="s">
        <v>2017</v>
      </c>
      <c r="B308" s="28" t="s">
        <v>466</v>
      </c>
    </row>
    <row r="309" spans="1:2" ht="12.75">
      <c r="A309" s="28" t="s">
        <v>2017</v>
      </c>
      <c r="B309" s="28" t="s">
        <v>463</v>
      </c>
    </row>
    <row r="310" spans="1:2" ht="12.75">
      <c r="A310" s="28" t="s">
        <v>2017</v>
      </c>
      <c r="B310" s="28" t="s">
        <v>457</v>
      </c>
    </row>
    <row r="311" spans="1:2" ht="12.75">
      <c r="A311" s="28" t="s">
        <v>2011</v>
      </c>
      <c r="B311" s="28" t="s">
        <v>1396</v>
      </c>
    </row>
    <row r="312" spans="1:2" ht="12.75">
      <c r="A312" s="28" t="s">
        <v>2011</v>
      </c>
      <c r="B312" s="28" t="s">
        <v>1397</v>
      </c>
    </row>
    <row r="313" spans="1:2" ht="12.75">
      <c r="A313" s="28" t="s">
        <v>2018</v>
      </c>
      <c r="B313" s="28" t="s">
        <v>546</v>
      </c>
    </row>
    <row r="314" spans="1:2" ht="12.75">
      <c r="A314" s="28" t="s">
        <v>2018</v>
      </c>
      <c r="B314" s="28" t="s">
        <v>545</v>
      </c>
    </row>
    <row r="315" spans="1:2" ht="12.75">
      <c r="A315" s="28" t="s">
        <v>2018</v>
      </c>
      <c r="B315" s="28" t="s">
        <v>544</v>
      </c>
    </row>
    <row r="316" spans="1:2" ht="12.75">
      <c r="A316" s="28" t="s">
        <v>2018</v>
      </c>
      <c r="B316" s="28" t="s">
        <v>1559</v>
      </c>
    </row>
    <row r="317" spans="1:2" ht="12.75">
      <c r="A317" s="28" t="s">
        <v>1937</v>
      </c>
      <c r="B317" s="28" t="s">
        <v>823</v>
      </c>
    </row>
    <row r="318" spans="1:2" ht="12.75">
      <c r="A318" s="28" t="s">
        <v>1937</v>
      </c>
      <c r="B318" s="28" t="s">
        <v>1440</v>
      </c>
    </row>
    <row r="319" spans="1:2" ht="12.75">
      <c r="A319" s="28" t="s">
        <v>1937</v>
      </c>
      <c r="B319" s="28" t="s">
        <v>1414</v>
      </c>
    </row>
    <row r="320" spans="1:2" ht="12.75">
      <c r="A320" s="28" t="s">
        <v>1937</v>
      </c>
      <c r="B320" s="28" t="s">
        <v>822</v>
      </c>
    </row>
    <row r="321" spans="1:2" ht="12.75">
      <c r="A321" s="28" t="s">
        <v>1937</v>
      </c>
      <c r="B321" s="28" t="s">
        <v>821</v>
      </c>
    </row>
    <row r="322" spans="1:2" ht="12.75">
      <c r="A322" s="28" t="s">
        <v>1937</v>
      </c>
      <c r="B322" s="28" t="s">
        <v>1415</v>
      </c>
    </row>
    <row r="323" spans="1:2" ht="12.75">
      <c r="A323" s="28" t="s">
        <v>1937</v>
      </c>
      <c r="B323" s="28" t="s">
        <v>2549</v>
      </c>
    </row>
    <row r="324" spans="1:2" ht="12.75">
      <c r="A324" s="28" t="s">
        <v>1940</v>
      </c>
      <c r="B324" s="28" t="s">
        <v>769</v>
      </c>
    </row>
    <row r="325" spans="1:2" ht="12.75">
      <c r="A325" s="28" t="s">
        <v>1941</v>
      </c>
      <c r="B325" s="28" t="s">
        <v>836</v>
      </c>
    </row>
    <row r="326" spans="1:2" ht="12.75">
      <c r="A326" s="28" t="s">
        <v>1941</v>
      </c>
      <c r="B326" s="28" t="s">
        <v>221</v>
      </c>
    </row>
    <row r="327" spans="1:2" ht="12.75">
      <c r="A327" s="28" t="s">
        <v>1941</v>
      </c>
      <c r="B327" s="28" t="s">
        <v>835</v>
      </c>
    </row>
    <row r="328" spans="1:2" ht="12.75">
      <c r="A328" s="28" t="s">
        <v>1941</v>
      </c>
      <c r="B328" s="28" t="s">
        <v>834</v>
      </c>
    </row>
    <row r="329" spans="1:2" ht="12.75">
      <c r="A329" s="28" t="s">
        <v>1941</v>
      </c>
      <c r="B329" s="28" t="s">
        <v>833</v>
      </c>
    </row>
    <row r="330" spans="1:2" ht="12.75">
      <c r="A330" s="28" t="s">
        <v>1941</v>
      </c>
      <c r="B330" s="28" t="s">
        <v>1715</v>
      </c>
    </row>
    <row r="331" spans="1:2" ht="12.75">
      <c r="A331" s="28" t="s">
        <v>1941</v>
      </c>
      <c r="B331" s="28" t="s">
        <v>832</v>
      </c>
    </row>
    <row r="332" spans="1:2" ht="12.75">
      <c r="A332" s="28" t="s">
        <v>1941</v>
      </c>
      <c r="B332" s="28" t="s">
        <v>831</v>
      </c>
    </row>
    <row r="333" spans="1:2" ht="12.75">
      <c r="A333" s="28" t="s">
        <v>1941</v>
      </c>
      <c r="B333" s="28" t="s">
        <v>830</v>
      </c>
    </row>
    <row r="334" spans="1:2" ht="12.75">
      <c r="A334" s="28" t="s">
        <v>1941</v>
      </c>
      <c r="B334" s="28" t="s">
        <v>829</v>
      </c>
    </row>
    <row r="335" spans="1:2" ht="12.75">
      <c r="A335" s="28" t="s">
        <v>1941</v>
      </c>
      <c r="B335" s="28" t="s">
        <v>828</v>
      </c>
    </row>
    <row r="336" spans="1:2" ht="12.75">
      <c r="A336" s="28" t="s">
        <v>1941</v>
      </c>
      <c r="B336" s="28" t="s">
        <v>1439</v>
      </c>
    </row>
    <row r="337" spans="1:2" ht="12.75">
      <c r="A337" s="28" t="s">
        <v>1941</v>
      </c>
      <c r="B337" s="28" t="s">
        <v>827</v>
      </c>
    </row>
    <row r="338" spans="1:2" ht="12.75">
      <c r="A338" s="28" t="s">
        <v>1941</v>
      </c>
      <c r="B338" s="28" t="s">
        <v>1473</v>
      </c>
    </row>
    <row r="339" spans="1:2" ht="12.75">
      <c r="A339" s="28" t="s">
        <v>1941</v>
      </c>
      <c r="B339" s="28" t="s">
        <v>1247</v>
      </c>
    </row>
    <row r="340" spans="1:2" ht="12.75">
      <c r="A340" s="28" t="s">
        <v>1941</v>
      </c>
      <c r="B340" s="28" t="s">
        <v>826</v>
      </c>
    </row>
    <row r="341" spans="1:2" ht="12.75">
      <c r="A341" s="28" t="s">
        <v>1945</v>
      </c>
      <c r="B341" s="28" t="s">
        <v>766</v>
      </c>
    </row>
    <row r="342" spans="1:2" ht="12.75">
      <c r="A342" s="28" t="s">
        <v>1945</v>
      </c>
      <c r="B342" s="28" t="s">
        <v>765</v>
      </c>
    </row>
    <row r="343" spans="1:2" ht="12.75">
      <c r="A343" s="28" t="s">
        <v>2550</v>
      </c>
      <c r="B343" s="28" t="s">
        <v>2551</v>
      </c>
    </row>
    <row r="344" spans="1:2" ht="12.75">
      <c r="A344" s="28" t="s">
        <v>1955</v>
      </c>
      <c r="B344" s="28" t="s">
        <v>222</v>
      </c>
    </row>
    <row r="345" spans="1:2" ht="12.75">
      <c r="A345" s="28" t="s">
        <v>1955</v>
      </c>
      <c r="B345" s="28" t="s">
        <v>813</v>
      </c>
    </row>
    <row r="346" spans="1:2" ht="12.75">
      <c r="A346" s="28" t="s">
        <v>1955</v>
      </c>
      <c r="B346" s="28" t="s">
        <v>812</v>
      </c>
    </row>
    <row r="347" spans="1:2" ht="12.75">
      <c r="A347" s="28" t="s">
        <v>2552</v>
      </c>
      <c r="B347" s="28" t="s">
        <v>2553</v>
      </c>
    </row>
    <row r="348" spans="1:2" ht="12.75">
      <c r="A348" s="28" t="s">
        <v>1936</v>
      </c>
      <c r="B348" s="28" t="s">
        <v>825</v>
      </c>
    </row>
    <row r="349" spans="1:2" ht="12.75">
      <c r="A349" s="28" t="s">
        <v>1936</v>
      </c>
      <c r="B349" s="28" t="s">
        <v>824</v>
      </c>
    </row>
    <row r="350" spans="1:2" ht="12.75">
      <c r="A350" s="28" t="s">
        <v>2554</v>
      </c>
      <c r="B350" s="28" t="s">
        <v>2555</v>
      </c>
    </row>
    <row r="351" spans="1:2" ht="12.75">
      <c r="A351" s="28" t="s">
        <v>1956</v>
      </c>
      <c r="B351" s="28" t="s">
        <v>220</v>
      </c>
    </row>
    <row r="352" spans="1:2" ht="12.75">
      <c r="A352" s="28" t="s">
        <v>1956</v>
      </c>
      <c r="B352" s="28" t="s">
        <v>788</v>
      </c>
    </row>
    <row r="353" spans="1:2" ht="12.75">
      <c r="A353" s="28" t="s">
        <v>1956</v>
      </c>
      <c r="B353" s="28" t="s">
        <v>787</v>
      </c>
    </row>
    <row r="354" spans="1:2" ht="12.75">
      <c r="A354" s="28" t="s">
        <v>1956</v>
      </c>
      <c r="B354" s="28" t="s">
        <v>786</v>
      </c>
    </row>
    <row r="355" spans="1:2" ht="12.75">
      <c r="A355" s="28" t="s">
        <v>2556</v>
      </c>
      <c r="B355" s="28" t="s">
        <v>1553</v>
      </c>
    </row>
    <row r="356" spans="1:2" ht="12.75">
      <c r="A356" s="28" t="s">
        <v>2556</v>
      </c>
      <c r="B356" s="28" t="s">
        <v>580</v>
      </c>
    </row>
    <row r="357" spans="1:2" ht="12.75">
      <c r="A357" s="28" t="s">
        <v>2556</v>
      </c>
      <c r="B357" s="28" t="s">
        <v>840</v>
      </c>
    </row>
    <row r="358" spans="1:2" ht="12.75">
      <c r="A358" s="28" t="s">
        <v>2556</v>
      </c>
      <c r="B358" s="28" t="s">
        <v>839</v>
      </c>
    </row>
    <row r="359" spans="1:2" ht="12.75">
      <c r="A359" s="28" t="s">
        <v>1927</v>
      </c>
      <c r="B359" s="28" t="s">
        <v>838</v>
      </c>
    </row>
    <row r="360" spans="1:2" ht="12.75">
      <c r="A360" s="28" t="s">
        <v>1927</v>
      </c>
      <c r="B360" s="28" t="s">
        <v>1413</v>
      </c>
    </row>
    <row r="361" spans="1:2" ht="12.75">
      <c r="A361" s="28" t="s">
        <v>1932</v>
      </c>
      <c r="B361" s="28" t="s">
        <v>846</v>
      </c>
    </row>
    <row r="362" spans="1:2" ht="12.75">
      <c r="A362" s="28" t="s">
        <v>1932</v>
      </c>
      <c r="B362" s="28" t="s">
        <v>1248</v>
      </c>
    </row>
    <row r="363" spans="1:2" ht="12.75">
      <c r="A363" s="28" t="s">
        <v>1928</v>
      </c>
      <c r="B363" s="28" t="s">
        <v>843</v>
      </c>
    </row>
    <row r="364" spans="1:2" ht="12.75">
      <c r="A364" s="28" t="s">
        <v>1928</v>
      </c>
      <c r="B364" s="28" t="s">
        <v>1595</v>
      </c>
    </row>
    <row r="365" spans="1:2" ht="12.75">
      <c r="A365" s="28" t="s">
        <v>1928</v>
      </c>
      <c r="B365" s="28" t="s">
        <v>842</v>
      </c>
    </row>
    <row r="366" spans="1:2" ht="12.75">
      <c r="A366" s="28" t="s">
        <v>1929</v>
      </c>
      <c r="B366" s="28" t="s">
        <v>844</v>
      </c>
    </row>
    <row r="367" spans="1:2" ht="12.75">
      <c r="A367" s="28" t="s">
        <v>1929</v>
      </c>
      <c r="B367" s="28" t="s">
        <v>1594</v>
      </c>
    </row>
    <row r="368" spans="1:2" ht="12.75">
      <c r="A368" s="28" t="s">
        <v>1930</v>
      </c>
      <c r="B368" s="28" t="s">
        <v>841</v>
      </c>
    </row>
    <row r="369" spans="1:2" ht="12.75">
      <c r="A369" s="28" t="s">
        <v>1931</v>
      </c>
      <c r="B369" s="28" t="s">
        <v>845</v>
      </c>
    </row>
    <row r="370" spans="1:2" ht="12.75">
      <c r="A370" s="28" t="s">
        <v>1931</v>
      </c>
      <c r="B370" s="28" t="s">
        <v>1246</v>
      </c>
    </row>
    <row r="371" spans="1:2" ht="12.75">
      <c r="A371" s="28" t="s">
        <v>1931</v>
      </c>
      <c r="B371" s="28" t="s">
        <v>1245</v>
      </c>
    </row>
    <row r="372" spans="1:2" ht="12.75">
      <c r="A372" s="28" t="s">
        <v>1931</v>
      </c>
      <c r="B372" s="28" t="s">
        <v>1400</v>
      </c>
    </row>
    <row r="373" spans="1:2" ht="12.75">
      <c r="A373" s="28" t="s">
        <v>1933</v>
      </c>
      <c r="B373" s="28" t="s">
        <v>1597</v>
      </c>
    </row>
    <row r="374" spans="1:2" ht="12.75">
      <c r="A374" s="28" t="s">
        <v>1933</v>
      </c>
      <c r="B374" s="28" t="s">
        <v>2557</v>
      </c>
    </row>
    <row r="375" spans="1:2" ht="12.75">
      <c r="A375" s="28" t="s">
        <v>1934</v>
      </c>
      <c r="B375" s="28" t="s">
        <v>1596</v>
      </c>
    </row>
    <row r="376" spans="1:2" ht="12.75">
      <c r="A376" s="28" t="s">
        <v>1934</v>
      </c>
      <c r="B376" s="28" t="s">
        <v>837</v>
      </c>
    </row>
    <row r="377" spans="1:2" ht="12.75">
      <c r="A377" s="28" t="s">
        <v>1935</v>
      </c>
      <c r="B377" s="28" t="s">
        <v>768</v>
      </c>
    </row>
    <row r="378" spans="1:2" ht="12.75">
      <c r="A378" s="28" t="s">
        <v>1938</v>
      </c>
      <c r="B378" s="28" t="s">
        <v>1598</v>
      </c>
    </row>
    <row r="379" spans="1:2" ht="12.75">
      <c r="A379" s="28" t="s">
        <v>1939</v>
      </c>
      <c r="B379" s="28" t="s">
        <v>785</v>
      </c>
    </row>
    <row r="380" spans="1:2" ht="12.75">
      <c r="A380" s="28" t="s">
        <v>1942</v>
      </c>
      <c r="B380" s="28" t="s">
        <v>820</v>
      </c>
    </row>
    <row r="381" spans="1:2" ht="12.75">
      <c r="A381" s="28" t="s">
        <v>1942</v>
      </c>
      <c r="B381" s="28" t="s">
        <v>819</v>
      </c>
    </row>
    <row r="382" spans="1:2" ht="12.75">
      <c r="A382" s="28" t="s">
        <v>1942</v>
      </c>
      <c r="B382" s="28" t="s">
        <v>818</v>
      </c>
    </row>
    <row r="383" spans="1:2" ht="12.75">
      <c r="A383" s="28" t="s">
        <v>1942</v>
      </c>
      <c r="B383" s="28" t="s">
        <v>817</v>
      </c>
    </row>
    <row r="384" spans="1:2" ht="12.75">
      <c r="A384" s="28" t="s">
        <v>1942</v>
      </c>
      <c r="B384" s="28" t="s">
        <v>816</v>
      </c>
    </row>
    <row r="385" spans="1:2" ht="12.75">
      <c r="A385" s="28" t="s">
        <v>1942</v>
      </c>
      <c r="B385" s="28" t="s">
        <v>815</v>
      </c>
    </row>
    <row r="386" spans="1:2" ht="12.75">
      <c r="A386" s="28" t="s">
        <v>1942</v>
      </c>
      <c r="B386" s="28" t="s">
        <v>814</v>
      </c>
    </row>
    <row r="387" spans="1:2" ht="12.75">
      <c r="A387" s="28" t="s">
        <v>1944</v>
      </c>
      <c r="B387" s="28" t="s">
        <v>1601</v>
      </c>
    </row>
    <row r="388" spans="1:2" ht="12.75">
      <c r="A388" s="28" t="s">
        <v>1943</v>
      </c>
      <c r="B388" s="28" t="s">
        <v>767</v>
      </c>
    </row>
    <row r="389" spans="1:2" ht="12.75">
      <c r="A389" s="28" t="s">
        <v>1946</v>
      </c>
      <c r="B389" s="28" t="s">
        <v>1266</v>
      </c>
    </row>
    <row r="390" spans="1:2" ht="12.75">
      <c r="A390" s="28" t="s">
        <v>1946</v>
      </c>
      <c r="B390" s="28" t="s">
        <v>804</v>
      </c>
    </row>
    <row r="391" spans="1:2" ht="12.75">
      <c r="A391" s="28" t="s">
        <v>1946</v>
      </c>
      <c r="B391" s="28" t="s">
        <v>1716</v>
      </c>
    </row>
    <row r="392" spans="1:2" ht="12.75">
      <c r="A392" s="28" t="s">
        <v>1946</v>
      </c>
      <c r="B392" s="28" t="s">
        <v>803</v>
      </c>
    </row>
    <row r="393" spans="1:2" ht="12.75">
      <c r="A393" s="28" t="s">
        <v>1946</v>
      </c>
      <c r="B393" s="28" t="s">
        <v>802</v>
      </c>
    </row>
    <row r="394" spans="1:2" ht="12.75">
      <c r="A394" s="28" t="s">
        <v>1946</v>
      </c>
      <c r="B394" s="28" t="s">
        <v>801</v>
      </c>
    </row>
    <row r="395" spans="1:2" ht="12.75">
      <c r="A395" s="28" t="s">
        <v>1946</v>
      </c>
      <c r="B395" s="28" t="s">
        <v>800</v>
      </c>
    </row>
    <row r="396" spans="1:2" ht="12.75">
      <c r="A396" s="28" t="s">
        <v>1946</v>
      </c>
      <c r="B396" s="28" t="s">
        <v>799</v>
      </c>
    </row>
    <row r="397" spans="1:2" ht="12.75">
      <c r="A397" s="28" t="s">
        <v>1946</v>
      </c>
      <c r="B397" s="28" t="s">
        <v>798</v>
      </c>
    </row>
    <row r="398" spans="1:2" ht="12.75">
      <c r="A398" s="28" t="s">
        <v>1946</v>
      </c>
      <c r="B398" s="28" t="s">
        <v>229</v>
      </c>
    </row>
    <row r="399" spans="1:2" ht="12.75">
      <c r="A399" s="28" t="s">
        <v>1946</v>
      </c>
      <c r="B399" s="28" t="s">
        <v>1274</v>
      </c>
    </row>
    <row r="400" spans="1:2" ht="12.75">
      <c r="A400" s="28" t="s">
        <v>1946</v>
      </c>
      <c r="B400" s="28" t="s">
        <v>797</v>
      </c>
    </row>
    <row r="401" spans="1:2" ht="12.75">
      <c r="A401" s="28" t="s">
        <v>1946</v>
      </c>
      <c r="B401" s="28" t="s">
        <v>796</v>
      </c>
    </row>
    <row r="402" spans="1:2" ht="12.75">
      <c r="A402" s="28" t="s">
        <v>1946</v>
      </c>
      <c r="B402" s="28" t="s">
        <v>1474</v>
      </c>
    </row>
    <row r="403" spans="1:2" ht="12.75">
      <c r="A403" s="28" t="s">
        <v>1946</v>
      </c>
      <c r="B403" s="28" t="s">
        <v>795</v>
      </c>
    </row>
    <row r="404" spans="1:2" ht="12.75">
      <c r="A404" s="28" t="s">
        <v>1947</v>
      </c>
      <c r="B404" s="28" t="s">
        <v>1600</v>
      </c>
    </row>
    <row r="405" spans="1:2" ht="12.75">
      <c r="A405" s="28" t="s">
        <v>1947</v>
      </c>
      <c r="B405" s="28" t="s">
        <v>1697</v>
      </c>
    </row>
    <row r="406" spans="1:2" ht="12.75">
      <c r="A406" s="28" t="s">
        <v>1947</v>
      </c>
      <c r="B406" s="28" t="s">
        <v>792</v>
      </c>
    </row>
    <row r="407" spans="1:2" ht="12.75">
      <c r="A407" s="28" t="s">
        <v>1947</v>
      </c>
      <c r="B407" s="28" t="s">
        <v>791</v>
      </c>
    </row>
    <row r="408" spans="1:2" ht="12.75">
      <c r="A408" s="28" t="s">
        <v>1948</v>
      </c>
      <c r="B408" s="28" t="s">
        <v>811</v>
      </c>
    </row>
    <row r="409" spans="1:2" ht="12.75">
      <c r="A409" s="28" t="s">
        <v>1948</v>
      </c>
      <c r="B409" s="28" t="s">
        <v>1599</v>
      </c>
    </row>
    <row r="410" spans="1:2" ht="12.75">
      <c r="A410" s="28" t="s">
        <v>1948</v>
      </c>
      <c r="B410" s="28" t="s">
        <v>810</v>
      </c>
    </row>
    <row r="411" spans="1:2" ht="12.75">
      <c r="A411" s="28" t="s">
        <v>1948</v>
      </c>
      <c r="B411" s="28" t="s">
        <v>230</v>
      </c>
    </row>
    <row r="412" spans="1:2" ht="12.75">
      <c r="A412" s="28" t="s">
        <v>1948</v>
      </c>
      <c r="B412" s="28" t="s">
        <v>809</v>
      </c>
    </row>
    <row r="413" spans="1:2" ht="12.75">
      <c r="A413" s="28" t="s">
        <v>1948</v>
      </c>
      <c r="B413" s="28" t="s">
        <v>808</v>
      </c>
    </row>
    <row r="414" spans="1:2" ht="12.75">
      <c r="A414" s="28" t="s">
        <v>1948</v>
      </c>
      <c r="B414" s="28" t="s">
        <v>807</v>
      </c>
    </row>
    <row r="415" spans="1:2" ht="12.75">
      <c r="A415" s="28" t="s">
        <v>1948</v>
      </c>
      <c r="B415" s="28" t="s">
        <v>806</v>
      </c>
    </row>
    <row r="416" spans="1:2" ht="12.75">
      <c r="A416" s="28" t="s">
        <v>1948</v>
      </c>
      <c r="B416" s="28" t="s">
        <v>805</v>
      </c>
    </row>
    <row r="417" spans="1:2" ht="12.75">
      <c r="A417" s="28" t="s">
        <v>1949</v>
      </c>
      <c r="B417" s="28" t="s">
        <v>794</v>
      </c>
    </row>
    <row r="418" spans="1:2" ht="12.75">
      <c r="A418" s="28" t="s">
        <v>1949</v>
      </c>
      <c r="B418" s="28" t="s">
        <v>793</v>
      </c>
    </row>
    <row r="419" spans="1:2" ht="12.75">
      <c r="A419" s="28" t="s">
        <v>1950</v>
      </c>
      <c r="B419" s="28" t="s">
        <v>784</v>
      </c>
    </row>
    <row r="420" spans="1:2" ht="12.75">
      <c r="A420" s="28" t="s">
        <v>1950</v>
      </c>
      <c r="B420" s="28" t="s">
        <v>783</v>
      </c>
    </row>
    <row r="421" spans="1:2" ht="12.75">
      <c r="A421" s="28" t="s">
        <v>1950</v>
      </c>
      <c r="B421" s="28" t="s">
        <v>782</v>
      </c>
    </row>
    <row r="422" spans="1:2" ht="12.75">
      <c r="A422" s="28" t="s">
        <v>1950</v>
      </c>
      <c r="B422" s="28" t="s">
        <v>1392</v>
      </c>
    </row>
    <row r="423" spans="1:2" ht="12.75">
      <c r="A423" s="28" t="s">
        <v>1950</v>
      </c>
      <c r="B423" s="28" t="s">
        <v>781</v>
      </c>
    </row>
    <row r="424" spans="1:2" ht="12.75">
      <c r="A424" s="28" t="s">
        <v>1950</v>
      </c>
      <c r="B424" s="28" t="s">
        <v>223</v>
      </c>
    </row>
    <row r="425" spans="1:2" ht="12.75">
      <c r="A425" s="28" t="s">
        <v>1950</v>
      </c>
      <c r="B425" s="28" t="s">
        <v>780</v>
      </c>
    </row>
    <row r="426" spans="1:2" ht="12.75">
      <c r="A426" s="28" t="s">
        <v>1950</v>
      </c>
      <c r="B426" s="28" t="s">
        <v>1265</v>
      </c>
    </row>
    <row r="427" spans="1:2" ht="12.75">
      <c r="A427" s="28" t="s">
        <v>1950</v>
      </c>
      <c r="B427" s="28" t="s">
        <v>779</v>
      </c>
    </row>
    <row r="428" spans="1:2" ht="12.75">
      <c r="A428" s="28" t="s">
        <v>1950</v>
      </c>
      <c r="B428" s="28" t="s">
        <v>775</v>
      </c>
    </row>
    <row r="429" spans="1:2" ht="12.75">
      <c r="A429" s="28" t="s">
        <v>1950</v>
      </c>
      <c r="B429" s="28" t="s">
        <v>778</v>
      </c>
    </row>
    <row r="430" spans="1:2" ht="12.75">
      <c r="A430" s="28" t="s">
        <v>1950</v>
      </c>
      <c r="B430" s="28" t="s">
        <v>777</v>
      </c>
    </row>
    <row r="431" spans="1:2" ht="12.75">
      <c r="A431" s="28" t="s">
        <v>1950</v>
      </c>
      <c r="B431" s="28" t="s">
        <v>776</v>
      </c>
    </row>
    <row r="432" spans="1:2" ht="12.75">
      <c r="A432" s="28" t="s">
        <v>1951</v>
      </c>
      <c r="B432" s="28" t="s">
        <v>774</v>
      </c>
    </row>
    <row r="433" spans="1:2" ht="12.75">
      <c r="A433" s="28" t="s">
        <v>1951</v>
      </c>
      <c r="B433" s="28" t="s">
        <v>773</v>
      </c>
    </row>
    <row r="434" spans="1:2" ht="12.75">
      <c r="A434" s="28" t="s">
        <v>1951</v>
      </c>
      <c r="B434" s="28" t="s">
        <v>273</v>
      </c>
    </row>
    <row r="435" spans="1:2" ht="12.75">
      <c r="A435" s="28" t="s">
        <v>1952</v>
      </c>
      <c r="B435" s="28" t="s">
        <v>790</v>
      </c>
    </row>
    <row r="436" spans="1:2" ht="12.75">
      <c r="A436" s="28" t="s">
        <v>1952</v>
      </c>
      <c r="B436" s="28" t="s">
        <v>1564</v>
      </c>
    </row>
    <row r="437" spans="1:2" ht="12.75">
      <c r="A437" s="28" t="s">
        <v>1952</v>
      </c>
      <c r="B437" s="28" t="s">
        <v>1328</v>
      </c>
    </row>
    <row r="438" spans="1:2" ht="12.75">
      <c r="A438" s="28" t="s">
        <v>1952</v>
      </c>
      <c r="B438" s="28" t="s">
        <v>789</v>
      </c>
    </row>
    <row r="439" spans="1:2" ht="12.75">
      <c r="A439" s="28" t="s">
        <v>1953</v>
      </c>
      <c r="B439" s="28" t="s">
        <v>621</v>
      </c>
    </row>
    <row r="440" spans="1:2" ht="12.75">
      <c r="A440" s="28" t="s">
        <v>1953</v>
      </c>
      <c r="B440" s="28" t="s">
        <v>1218</v>
      </c>
    </row>
    <row r="441" spans="1:2" ht="12.75">
      <c r="A441" s="28" t="s">
        <v>1954</v>
      </c>
      <c r="B441" s="28" t="s">
        <v>1717</v>
      </c>
    </row>
    <row r="442" spans="1:2" ht="12.75">
      <c r="A442" s="28" t="s">
        <v>1954</v>
      </c>
      <c r="B442" s="28" t="s">
        <v>546</v>
      </c>
    </row>
    <row r="443" spans="1:2" ht="12.75">
      <c r="A443" s="28" t="s">
        <v>1954</v>
      </c>
      <c r="B443" s="28" t="s">
        <v>772</v>
      </c>
    </row>
    <row r="444" spans="1:2" ht="12.75">
      <c r="A444" s="28" t="s">
        <v>1954</v>
      </c>
      <c r="B444" s="28" t="s">
        <v>1718</v>
      </c>
    </row>
    <row r="445" spans="1:2" ht="12.75">
      <c r="A445" s="28" t="s">
        <v>1954</v>
      </c>
      <c r="B445" s="28" t="s">
        <v>771</v>
      </c>
    </row>
    <row r="446" spans="1:2" ht="12.75">
      <c r="A446" s="28" t="s">
        <v>1954</v>
      </c>
      <c r="B446" s="28" t="s">
        <v>770</v>
      </c>
    </row>
    <row r="447" spans="1:2" ht="12.75">
      <c r="A447" s="28" t="s">
        <v>1954</v>
      </c>
      <c r="B447" s="28" t="s">
        <v>1559</v>
      </c>
    </row>
    <row r="448" spans="1:2" ht="12.75">
      <c r="A448" s="28" t="s">
        <v>2558</v>
      </c>
      <c r="B448" s="28" t="s">
        <v>2559</v>
      </c>
    </row>
    <row r="449" spans="1:2" ht="12.75">
      <c r="A449" s="28" t="s">
        <v>2091</v>
      </c>
      <c r="B449" s="28" t="s">
        <v>1710</v>
      </c>
    </row>
    <row r="450" spans="1:2" ht="12.75">
      <c r="A450" s="28" t="s">
        <v>2091</v>
      </c>
      <c r="B450" s="28" t="s">
        <v>2560</v>
      </c>
    </row>
    <row r="451" spans="1:2" ht="12.75">
      <c r="A451" s="28" t="s">
        <v>2114</v>
      </c>
      <c r="B451" s="28" t="s">
        <v>756</v>
      </c>
    </row>
    <row r="452" spans="1:2" ht="12.75">
      <c r="A452" s="28" t="s">
        <v>2114</v>
      </c>
      <c r="B452" s="28" t="s">
        <v>755</v>
      </c>
    </row>
    <row r="453" spans="1:2" ht="12.75">
      <c r="A453" s="28" t="s">
        <v>2114</v>
      </c>
      <c r="B453" s="28" t="s">
        <v>754</v>
      </c>
    </row>
    <row r="454" spans="1:2" ht="12.75">
      <c r="A454" s="28" t="s">
        <v>2104</v>
      </c>
      <c r="B454" s="28" t="s">
        <v>752</v>
      </c>
    </row>
    <row r="455" spans="1:2" ht="12.75">
      <c r="A455" s="28" t="s">
        <v>2104</v>
      </c>
      <c r="B455" s="28" t="s">
        <v>225</v>
      </c>
    </row>
    <row r="456" spans="1:2" ht="12.75">
      <c r="A456" s="28" t="s">
        <v>2105</v>
      </c>
      <c r="B456" s="28" t="s">
        <v>751</v>
      </c>
    </row>
    <row r="457" spans="1:2" ht="12.75">
      <c r="A457" s="28" t="s">
        <v>2105</v>
      </c>
      <c r="B457" s="28" t="s">
        <v>226</v>
      </c>
    </row>
    <row r="458" spans="1:2" ht="12.75">
      <c r="A458" s="28" t="s">
        <v>2106</v>
      </c>
      <c r="B458" s="28" t="s">
        <v>749</v>
      </c>
    </row>
    <row r="459" spans="1:2" ht="12.75">
      <c r="A459" s="28" t="s">
        <v>2106</v>
      </c>
      <c r="B459" s="28" t="s">
        <v>748</v>
      </c>
    </row>
    <row r="460" spans="1:2" ht="12.75">
      <c r="A460" s="28" t="s">
        <v>2106</v>
      </c>
      <c r="B460" s="28" t="s">
        <v>747</v>
      </c>
    </row>
    <row r="461" spans="1:2" ht="12.75">
      <c r="A461" s="28" t="s">
        <v>2106</v>
      </c>
      <c r="B461" s="28" t="s">
        <v>260</v>
      </c>
    </row>
    <row r="462" spans="1:2" ht="12.75">
      <c r="A462" s="28" t="s">
        <v>2106</v>
      </c>
      <c r="B462" s="28" t="s">
        <v>750</v>
      </c>
    </row>
    <row r="463" spans="1:2" ht="12.75">
      <c r="A463" s="28" t="s">
        <v>2107</v>
      </c>
      <c r="B463" s="28" t="s">
        <v>740</v>
      </c>
    </row>
    <row r="464" spans="1:2" ht="12.75">
      <c r="A464" s="28" t="s">
        <v>2109</v>
      </c>
      <c r="B464" s="28" t="s">
        <v>742</v>
      </c>
    </row>
    <row r="465" spans="1:2" ht="12.75">
      <c r="A465" s="28" t="s">
        <v>2109</v>
      </c>
      <c r="B465" s="28" t="s">
        <v>262</v>
      </c>
    </row>
    <row r="466" spans="1:2" ht="12.75">
      <c r="A466" s="28" t="s">
        <v>2109</v>
      </c>
      <c r="B466" s="28" t="s">
        <v>741</v>
      </c>
    </row>
    <row r="467" spans="1:2" ht="12.75">
      <c r="A467" s="28" t="s">
        <v>2110</v>
      </c>
      <c r="B467" s="28" t="s">
        <v>744</v>
      </c>
    </row>
    <row r="468" spans="1:2" ht="12.75">
      <c r="A468" s="28" t="s">
        <v>2110</v>
      </c>
      <c r="B468" s="28" t="s">
        <v>263</v>
      </c>
    </row>
    <row r="469" spans="1:2" ht="12.75">
      <c r="A469" s="28" t="s">
        <v>2110</v>
      </c>
      <c r="B469" s="28" t="s">
        <v>743</v>
      </c>
    </row>
    <row r="470" spans="1:2" ht="12.75">
      <c r="A470" s="28" t="s">
        <v>2110</v>
      </c>
      <c r="B470" s="28" t="s">
        <v>1723</v>
      </c>
    </row>
    <row r="471" spans="1:2" ht="12.75">
      <c r="A471" s="28" t="s">
        <v>2112</v>
      </c>
      <c r="B471" s="28" t="s">
        <v>265</v>
      </c>
    </row>
    <row r="472" spans="1:2" ht="12.75">
      <c r="A472" s="28" t="s">
        <v>2112</v>
      </c>
      <c r="B472" s="28" t="s">
        <v>745</v>
      </c>
    </row>
    <row r="473" spans="1:2" ht="12.75">
      <c r="A473" s="28" t="s">
        <v>2112</v>
      </c>
      <c r="B473" s="28" t="s">
        <v>1722</v>
      </c>
    </row>
    <row r="474" spans="1:2" ht="12.75">
      <c r="A474" s="28" t="s">
        <v>2113</v>
      </c>
      <c r="B474" s="28" t="s">
        <v>266</v>
      </c>
    </row>
    <row r="475" spans="1:2" ht="12.75">
      <c r="A475" s="28" t="s">
        <v>2092</v>
      </c>
      <c r="B475" s="28" t="s">
        <v>746</v>
      </c>
    </row>
    <row r="476" spans="1:2" ht="12.75">
      <c r="A476" s="28" t="s">
        <v>2092</v>
      </c>
      <c r="B476" s="28" t="s">
        <v>1050</v>
      </c>
    </row>
    <row r="477" spans="1:2" ht="12.75">
      <c r="A477" s="28" t="s">
        <v>2092</v>
      </c>
      <c r="B477" s="28" t="s">
        <v>649</v>
      </c>
    </row>
    <row r="478" spans="1:2" ht="12.75">
      <c r="A478" s="28" t="s">
        <v>2103</v>
      </c>
      <c r="B478" s="28" t="s">
        <v>240</v>
      </c>
    </row>
    <row r="479" spans="1:2" ht="12.75">
      <c r="A479" s="28" t="s">
        <v>2094</v>
      </c>
      <c r="B479" s="28" t="s">
        <v>739</v>
      </c>
    </row>
    <row r="480" spans="1:2" ht="12.75">
      <c r="A480" s="28" t="s">
        <v>2094</v>
      </c>
      <c r="B480" s="28" t="s">
        <v>738</v>
      </c>
    </row>
    <row r="481" spans="1:2" ht="12.75">
      <c r="A481" s="28" t="s">
        <v>2095</v>
      </c>
      <c r="B481" s="28" t="s">
        <v>207</v>
      </c>
    </row>
    <row r="482" spans="1:2" ht="12.75">
      <c r="A482" s="28" t="s">
        <v>2096</v>
      </c>
      <c r="B482" s="28" t="s">
        <v>208</v>
      </c>
    </row>
    <row r="483" spans="1:2" ht="12.75">
      <c r="A483" s="28" t="s">
        <v>2097</v>
      </c>
      <c r="B483" s="28" t="s">
        <v>761</v>
      </c>
    </row>
    <row r="484" spans="1:2" ht="12.75">
      <c r="A484" s="28" t="s">
        <v>2097</v>
      </c>
      <c r="B484" s="28" t="s">
        <v>1442</v>
      </c>
    </row>
    <row r="485" spans="1:2" ht="12.75">
      <c r="A485" s="28" t="s">
        <v>2098</v>
      </c>
      <c r="B485" s="28" t="s">
        <v>764</v>
      </c>
    </row>
    <row r="486" spans="1:2" ht="12.75">
      <c r="A486" s="28" t="s">
        <v>2098</v>
      </c>
      <c r="B486" s="28" t="s">
        <v>1441</v>
      </c>
    </row>
    <row r="487" spans="1:2" ht="12.75">
      <c r="A487" s="28" t="s">
        <v>2098</v>
      </c>
      <c r="B487" s="28" t="s">
        <v>763</v>
      </c>
    </row>
    <row r="488" spans="1:2" ht="12.75">
      <c r="A488" s="28" t="s">
        <v>2098</v>
      </c>
      <c r="B488" s="28" t="s">
        <v>261</v>
      </c>
    </row>
    <row r="489" spans="1:2" ht="12.75">
      <c r="A489" s="28" t="s">
        <v>2100</v>
      </c>
      <c r="B489" s="28" t="s">
        <v>762</v>
      </c>
    </row>
    <row r="490" spans="1:2" ht="12.75">
      <c r="A490" s="28" t="s">
        <v>2101</v>
      </c>
      <c r="B490" s="28" t="s">
        <v>760</v>
      </c>
    </row>
    <row r="491" spans="1:2" ht="12.75">
      <c r="A491" s="28" t="s">
        <v>2102</v>
      </c>
      <c r="B491" s="28" t="s">
        <v>1719</v>
      </c>
    </row>
    <row r="492" spans="1:2" ht="12.75">
      <c r="A492" s="28" t="s">
        <v>2093</v>
      </c>
      <c r="B492" s="28" t="s">
        <v>737</v>
      </c>
    </row>
    <row r="493" spans="1:2" ht="12.75">
      <c r="A493" s="28" t="s">
        <v>2099</v>
      </c>
      <c r="B493" s="28" t="s">
        <v>1720</v>
      </c>
    </row>
    <row r="494" spans="1:2" ht="12.75">
      <c r="A494" s="28" t="s">
        <v>2108</v>
      </c>
      <c r="B494" s="28" t="s">
        <v>759</v>
      </c>
    </row>
    <row r="495" spans="1:2" ht="12.75">
      <c r="A495" s="28" t="s">
        <v>2108</v>
      </c>
      <c r="B495" s="28" t="s">
        <v>758</v>
      </c>
    </row>
    <row r="496" spans="1:2" ht="12.75">
      <c r="A496" s="28" t="s">
        <v>2111</v>
      </c>
      <c r="B496" s="28" t="s">
        <v>757</v>
      </c>
    </row>
    <row r="497" spans="1:2" ht="12.75">
      <c r="A497" s="28" t="s">
        <v>2090</v>
      </c>
      <c r="B497" s="28" t="s">
        <v>950</v>
      </c>
    </row>
    <row r="498" spans="1:2" ht="12.75">
      <c r="A498" s="28" t="s">
        <v>2090</v>
      </c>
      <c r="B498" s="28" t="s">
        <v>753</v>
      </c>
    </row>
    <row r="499" spans="1:2" ht="12.75">
      <c r="A499" s="28" t="s">
        <v>2090</v>
      </c>
      <c r="B499" s="28" t="s">
        <v>1721</v>
      </c>
    </row>
    <row r="500" spans="1:2" ht="12.75">
      <c r="A500" s="28" t="s">
        <v>2561</v>
      </c>
      <c r="B500" s="28" t="s">
        <v>1339</v>
      </c>
    </row>
    <row r="501" spans="1:2" ht="12.75">
      <c r="A501" s="28" t="s">
        <v>2562</v>
      </c>
      <c r="B501" s="28" t="s">
        <v>1340</v>
      </c>
    </row>
    <row r="502" spans="1:2" ht="12.75">
      <c r="A502" s="28" t="s">
        <v>2563</v>
      </c>
      <c r="B502" s="28" t="s">
        <v>1341</v>
      </c>
    </row>
    <row r="503" spans="1:2" ht="12.75">
      <c r="A503" s="28" t="s">
        <v>2564</v>
      </c>
      <c r="B503" s="28" t="s">
        <v>1342</v>
      </c>
    </row>
    <row r="504" spans="1:2" ht="12.75">
      <c r="A504" s="28" t="s">
        <v>2565</v>
      </c>
      <c r="B504" s="28" t="s">
        <v>1343</v>
      </c>
    </row>
    <row r="505" spans="1:2" ht="12.75">
      <c r="A505" s="28" t="s">
        <v>2566</v>
      </c>
      <c r="B505" s="28" t="s">
        <v>1344</v>
      </c>
    </row>
    <row r="506" spans="1:2" ht="12.75">
      <c r="A506" s="28" t="s">
        <v>2567</v>
      </c>
      <c r="B506" s="28" t="s">
        <v>1345</v>
      </c>
    </row>
    <row r="507" spans="1:2" ht="12.75">
      <c r="A507" s="28" t="s">
        <v>2568</v>
      </c>
      <c r="B507" s="28" t="s">
        <v>1346</v>
      </c>
    </row>
    <row r="508" spans="1:2" ht="12.75">
      <c r="A508" s="28" t="s">
        <v>2569</v>
      </c>
      <c r="B508" s="28" t="s">
        <v>1347</v>
      </c>
    </row>
    <row r="509" spans="1:2" ht="12.75">
      <c r="A509" s="28" t="s">
        <v>2570</v>
      </c>
      <c r="B509" s="28" t="s">
        <v>1348</v>
      </c>
    </row>
    <row r="510" spans="1:2" ht="12.75">
      <c r="A510" s="28" t="s">
        <v>2571</v>
      </c>
      <c r="B510" s="28" t="s">
        <v>1329</v>
      </c>
    </row>
    <row r="511" spans="1:2" ht="12.75">
      <c r="A511" s="28" t="s">
        <v>2572</v>
      </c>
      <c r="B511" s="28" t="s">
        <v>1330</v>
      </c>
    </row>
    <row r="512" spans="1:2" ht="12.75">
      <c r="A512" s="28" t="s">
        <v>2573</v>
      </c>
      <c r="B512" s="28" t="s">
        <v>1331</v>
      </c>
    </row>
    <row r="513" spans="1:2" ht="12.75">
      <c r="A513" s="28" t="s">
        <v>2574</v>
      </c>
      <c r="B513" s="28" t="s">
        <v>1332</v>
      </c>
    </row>
    <row r="514" spans="1:2" ht="12.75">
      <c r="A514" s="28" t="s">
        <v>2575</v>
      </c>
      <c r="B514" s="28" t="s">
        <v>1333</v>
      </c>
    </row>
    <row r="515" spans="1:2" ht="12.75">
      <c r="A515" s="28" t="s">
        <v>2576</v>
      </c>
      <c r="B515" s="28" t="s">
        <v>1334</v>
      </c>
    </row>
    <row r="516" spans="1:2" ht="12.75">
      <c r="A516" s="28" t="s">
        <v>2577</v>
      </c>
      <c r="B516" s="28" t="s">
        <v>1335</v>
      </c>
    </row>
    <row r="517" spans="1:2" ht="12.75">
      <c r="A517" s="28" t="s">
        <v>2578</v>
      </c>
      <c r="B517" s="28" t="s">
        <v>1336</v>
      </c>
    </row>
    <row r="518" spans="1:2" ht="12.75">
      <c r="A518" s="28" t="s">
        <v>2579</v>
      </c>
      <c r="B518" s="28" t="s">
        <v>1337</v>
      </c>
    </row>
    <row r="519" spans="1:2" ht="12.75">
      <c r="A519" s="28" t="s">
        <v>2580</v>
      </c>
      <c r="B519" s="28" t="s">
        <v>1338</v>
      </c>
    </row>
    <row r="520" spans="1:2" ht="12.75">
      <c r="A520" s="28" t="s">
        <v>2581</v>
      </c>
      <c r="B520" s="28" t="s">
        <v>2582</v>
      </c>
    </row>
    <row r="521" spans="1:2" ht="12.75">
      <c r="A521" s="28" t="s">
        <v>2581</v>
      </c>
      <c r="B521" s="28" t="s">
        <v>2583</v>
      </c>
    </row>
    <row r="522" spans="1:2" ht="12.75">
      <c r="A522" s="28" t="s">
        <v>2581</v>
      </c>
      <c r="B522" s="28" t="s">
        <v>2584</v>
      </c>
    </row>
    <row r="523" spans="1:2" ht="12.75">
      <c r="A523" s="28" t="s">
        <v>2585</v>
      </c>
      <c r="B523" s="28" t="s">
        <v>117</v>
      </c>
    </row>
    <row r="524" spans="1:2" ht="12.75">
      <c r="A524" s="28" t="s">
        <v>2586</v>
      </c>
      <c r="B524" s="28" t="s">
        <v>1837</v>
      </c>
    </row>
    <row r="525" spans="1:2" ht="12.75">
      <c r="A525" s="28" t="s">
        <v>2587</v>
      </c>
      <c r="B525" s="28" t="s">
        <v>1832</v>
      </c>
    </row>
    <row r="526" spans="1:2" ht="12.75">
      <c r="A526" s="28" t="s">
        <v>2588</v>
      </c>
      <c r="B526" s="28" t="s">
        <v>1834</v>
      </c>
    </row>
    <row r="527" spans="1:2" ht="12.75">
      <c r="A527" s="28" t="s">
        <v>2589</v>
      </c>
      <c r="B527" s="28" t="s">
        <v>1828</v>
      </c>
    </row>
    <row r="528" spans="1:2" ht="12.75">
      <c r="A528" s="28" t="s">
        <v>2590</v>
      </c>
      <c r="B528" s="28" t="s">
        <v>1835</v>
      </c>
    </row>
    <row r="529" spans="1:2" ht="12.75">
      <c r="A529" s="28" t="s">
        <v>2591</v>
      </c>
      <c r="B529" s="28" t="s">
        <v>1829</v>
      </c>
    </row>
    <row r="530" spans="1:2" ht="12.75">
      <c r="A530" s="28" t="s">
        <v>2592</v>
      </c>
      <c r="B530" s="28" t="s">
        <v>100</v>
      </c>
    </row>
    <row r="531" spans="1:2" ht="12.75">
      <c r="A531" s="28" t="s">
        <v>2592</v>
      </c>
      <c r="B531" s="28" t="s">
        <v>2593</v>
      </c>
    </row>
    <row r="532" spans="1:2" ht="12.75">
      <c r="A532" s="28" t="s">
        <v>2594</v>
      </c>
      <c r="B532" s="28" t="s">
        <v>102</v>
      </c>
    </row>
    <row r="533" spans="1:2" ht="12.75">
      <c r="A533" s="28" t="s">
        <v>2595</v>
      </c>
      <c r="B533" s="28" t="s">
        <v>1388</v>
      </c>
    </row>
    <row r="534" spans="1:2" ht="12.75">
      <c r="A534" s="28" t="s">
        <v>2596</v>
      </c>
      <c r="B534" s="28" t="s">
        <v>1776</v>
      </c>
    </row>
    <row r="535" spans="1:2" ht="12.75">
      <c r="A535" s="28" t="s">
        <v>2597</v>
      </c>
      <c r="B535" s="28" t="s">
        <v>1777</v>
      </c>
    </row>
    <row r="536" spans="1:2" ht="12.75">
      <c r="A536" s="28" t="s">
        <v>2598</v>
      </c>
      <c r="B536" s="28" t="s">
        <v>1778</v>
      </c>
    </row>
    <row r="537" spans="1:2" ht="12.75">
      <c r="A537" s="28" t="s">
        <v>2599</v>
      </c>
      <c r="B537" s="28" t="s">
        <v>135</v>
      </c>
    </row>
    <row r="538" spans="1:2" ht="12.75">
      <c r="A538" s="28" t="s">
        <v>2599</v>
      </c>
      <c r="B538" s="28" t="s">
        <v>699</v>
      </c>
    </row>
    <row r="539" spans="1:2" ht="12.75">
      <c r="A539" s="28" t="s">
        <v>2600</v>
      </c>
      <c r="B539" s="28" t="s">
        <v>139</v>
      </c>
    </row>
    <row r="540" spans="1:2" ht="12.75">
      <c r="A540" s="28" t="s">
        <v>2600</v>
      </c>
      <c r="B540" s="28" t="s">
        <v>698</v>
      </c>
    </row>
    <row r="541" spans="1:2" ht="12.75">
      <c r="A541" s="28" t="s">
        <v>2601</v>
      </c>
      <c r="B541" s="28" t="s">
        <v>143</v>
      </c>
    </row>
    <row r="542" spans="1:2" ht="12.75">
      <c r="A542" s="28" t="s">
        <v>2601</v>
      </c>
      <c r="B542" s="28" t="s">
        <v>697</v>
      </c>
    </row>
    <row r="543" spans="1:2" ht="12.75">
      <c r="A543" s="28" t="s">
        <v>2602</v>
      </c>
      <c r="B543" s="28" t="s">
        <v>147</v>
      </c>
    </row>
    <row r="544" spans="1:2" ht="12.75">
      <c r="A544" s="28" t="s">
        <v>2602</v>
      </c>
      <c r="B544" s="28" t="s">
        <v>696</v>
      </c>
    </row>
    <row r="545" spans="1:2" ht="12.75">
      <c r="A545" s="28" t="s">
        <v>2603</v>
      </c>
      <c r="B545" s="28" t="s">
        <v>151</v>
      </c>
    </row>
    <row r="546" spans="1:2" ht="12.75">
      <c r="A546" s="28" t="s">
        <v>2603</v>
      </c>
      <c r="B546" s="28" t="s">
        <v>695</v>
      </c>
    </row>
    <row r="547" spans="1:2" ht="12.75">
      <c r="A547" s="28" t="s">
        <v>2604</v>
      </c>
      <c r="B547" s="28" t="s">
        <v>137</v>
      </c>
    </row>
    <row r="548" spans="1:2" ht="12.75">
      <c r="A548" s="28" t="s">
        <v>2604</v>
      </c>
      <c r="B548" s="28" t="s">
        <v>677</v>
      </c>
    </row>
    <row r="549" spans="1:2" ht="12.75">
      <c r="A549" s="28" t="s">
        <v>2605</v>
      </c>
      <c r="B549" s="28" t="s">
        <v>141</v>
      </c>
    </row>
    <row r="550" spans="1:2" ht="12.75">
      <c r="A550" s="28" t="s">
        <v>2605</v>
      </c>
      <c r="B550" s="28" t="s">
        <v>676</v>
      </c>
    </row>
    <row r="551" spans="1:2" ht="12.75">
      <c r="A551" s="28" t="s">
        <v>2606</v>
      </c>
      <c r="B551" s="28" t="s">
        <v>145</v>
      </c>
    </row>
    <row r="552" spans="1:2" ht="12.75">
      <c r="A552" s="28" t="s">
        <v>2606</v>
      </c>
      <c r="B552" s="28" t="s">
        <v>675</v>
      </c>
    </row>
    <row r="553" spans="1:2" ht="12.75">
      <c r="A553" s="28" t="s">
        <v>2607</v>
      </c>
      <c r="B553" s="28" t="s">
        <v>149</v>
      </c>
    </row>
    <row r="554" spans="1:2" ht="12.75">
      <c r="A554" s="28" t="s">
        <v>2607</v>
      </c>
      <c r="B554" s="28" t="s">
        <v>674</v>
      </c>
    </row>
    <row r="555" spans="1:2" ht="12.75">
      <c r="A555" s="28" t="s">
        <v>2608</v>
      </c>
      <c r="B555" s="28" t="s">
        <v>153</v>
      </c>
    </row>
    <row r="556" spans="1:2" ht="12.75">
      <c r="A556" s="28" t="s">
        <v>2608</v>
      </c>
      <c r="B556" s="28" t="s">
        <v>673</v>
      </c>
    </row>
    <row r="557" spans="1:2" ht="12.75">
      <c r="A557" s="28" t="s">
        <v>2609</v>
      </c>
      <c r="B557" s="28" t="s">
        <v>63</v>
      </c>
    </row>
    <row r="558" spans="1:2" ht="12.75">
      <c r="A558" s="28" t="s">
        <v>2610</v>
      </c>
      <c r="B558" s="28" t="s">
        <v>64</v>
      </c>
    </row>
    <row r="559" spans="1:2" ht="12.75">
      <c r="A559" s="28" t="s">
        <v>2611</v>
      </c>
      <c r="B559" s="28" t="s">
        <v>65</v>
      </c>
    </row>
    <row r="560" spans="1:2" ht="12.75">
      <c r="A560" s="28" t="s">
        <v>2612</v>
      </c>
      <c r="B560" s="28" t="s">
        <v>79</v>
      </c>
    </row>
    <row r="561" spans="1:2" ht="12.75">
      <c r="A561" s="28" t="s">
        <v>2613</v>
      </c>
      <c r="B561" s="28" t="s">
        <v>80</v>
      </c>
    </row>
    <row r="562" spans="1:2" ht="12.75">
      <c r="A562" s="28" t="s">
        <v>2614</v>
      </c>
      <c r="B562" s="28" t="s">
        <v>155</v>
      </c>
    </row>
    <row r="563" spans="1:2" ht="12.75">
      <c r="A563" s="28" t="s">
        <v>2614</v>
      </c>
      <c r="B563" s="28" t="s">
        <v>694</v>
      </c>
    </row>
    <row r="564" spans="1:2" ht="12.75">
      <c r="A564" s="28" t="s">
        <v>2615</v>
      </c>
      <c r="B564" s="28" t="s">
        <v>191</v>
      </c>
    </row>
    <row r="565" spans="1:2" ht="12.75">
      <c r="A565" s="28" t="s">
        <v>2615</v>
      </c>
      <c r="B565" s="28" t="s">
        <v>693</v>
      </c>
    </row>
    <row r="566" spans="1:2" ht="12.75">
      <c r="A566" s="28" t="s">
        <v>2616</v>
      </c>
      <c r="B566" s="28" t="s">
        <v>1639</v>
      </c>
    </row>
    <row r="567" spans="1:2" ht="12.75">
      <c r="A567" s="28" t="s">
        <v>2617</v>
      </c>
      <c r="B567" s="28" t="s">
        <v>1684</v>
      </c>
    </row>
    <row r="568" spans="1:2" ht="12.75">
      <c r="A568" s="28" t="s">
        <v>2618</v>
      </c>
      <c r="B568" s="28" t="s">
        <v>1679</v>
      </c>
    </row>
    <row r="569" spans="1:2" ht="12.75">
      <c r="A569" s="28" t="s">
        <v>2619</v>
      </c>
      <c r="B569" s="28" t="s">
        <v>1674</v>
      </c>
    </row>
    <row r="570" spans="1:2" ht="12.75">
      <c r="A570" s="28" t="s">
        <v>2620</v>
      </c>
      <c r="B570" s="28" t="s">
        <v>1669</v>
      </c>
    </row>
    <row r="571" spans="1:2" ht="12.75">
      <c r="A571" s="28" t="s">
        <v>2621</v>
      </c>
      <c r="B571" s="28" t="s">
        <v>1664</v>
      </c>
    </row>
    <row r="572" spans="1:2" ht="12.75">
      <c r="A572" s="28" t="s">
        <v>2622</v>
      </c>
      <c r="B572" s="28" t="s">
        <v>1659</v>
      </c>
    </row>
    <row r="573" spans="1:2" ht="12.75">
      <c r="A573" s="28" t="s">
        <v>2623</v>
      </c>
      <c r="B573" s="28" t="s">
        <v>1654</v>
      </c>
    </row>
    <row r="574" spans="1:2" ht="12.75">
      <c r="A574" s="28" t="s">
        <v>2624</v>
      </c>
      <c r="B574" s="28" t="s">
        <v>1649</v>
      </c>
    </row>
    <row r="575" spans="1:2" ht="12.75">
      <c r="A575" s="28" t="s">
        <v>2625</v>
      </c>
      <c r="B575" s="28" t="s">
        <v>159</v>
      </c>
    </row>
    <row r="576" spans="1:2" ht="12.75">
      <c r="A576" s="28" t="s">
        <v>2625</v>
      </c>
      <c r="B576" s="28" t="s">
        <v>692</v>
      </c>
    </row>
    <row r="577" spans="1:2" ht="12.75">
      <c r="A577" s="28" t="s">
        <v>2626</v>
      </c>
      <c r="B577" s="28" t="s">
        <v>1644</v>
      </c>
    </row>
    <row r="578" spans="1:2" ht="12.75">
      <c r="A578" s="28" t="s">
        <v>2627</v>
      </c>
      <c r="B578" s="28" t="s">
        <v>163</v>
      </c>
    </row>
    <row r="579" spans="1:2" ht="12.75">
      <c r="A579" s="28" t="s">
        <v>2627</v>
      </c>
      <c r="B579" s="28" t="s">
        <v>691</v>
      </c>
    </row>
    <row r="580" spans="1:2" ht="12.75">
      <c r="A580" s="28" t="s">
        <v>2628</v>
      </c>
      <c r="B580" s="28" t="s">
        <v>167</v>
      </c>
    </row>
    <row r="581" spans="1:2" ht="12.75">
      <c r="A581" s="28" t="s">
        <v>2628</v>
      </c>
      <c r="B581" s="28" t="s">
        <v>690</v>
      </c>
    </row>
    <row r="582" spans="1:2" ht="12.75">
      <c r="A582" s="28" t="s">
        <v>2629</v>
      </c>
      <c r="B582" s="28" t="s">
        <v>171</v>
      </c>
    </row>
    <row r="583" spans="1:2" ht="12.75">
      <c r="A583" s="28" t="s">
        <v>2629</v>
      </c>
      <c r="B583" s="28" t="s">
        <v>689</v>
      </c>
    </row>
    <row r="584" spans="1:2" ht="12.75">
      <c r="A584" s="28" t="s">
        <v>2630</v>
      </c>
      <c r="B584" s="28" t="s">
        <v>175</v>
      </c>
    </row>
    <row r="585" spans="1:2" ht="12.75">
      <c r="A585" s="28" t="s">
        <v>2630</v>
      </c>
      <c r="B585" s="28" t="s">
        <v>688</v>
      </c>
    </row>
    <row r="586" spans="1:2" ht="12.75">
      <c r="A586" s="28" t="s">
        <v>2631</v>
      </c>
      <c r="B586" s="28" t="s">
        <v>179</v>
      </c>
    </row>
    <row r="587" spans="1:2" ht="12.75">
      <c r="A587" s="28" t="s">
        <v>2631</v>
      </c>
      <c r="B587" s="28" t="s">
        <v>687</v>
      </c>
    </row>
    <row r="588" spans="1:2" ht="12.75">
      <c r="A588" s="28" t="s">
        <v>2632</v>
      </c>
      <c r="B588" s="28" t="s">
        <v>183</v>
      </c>
    </row>
    <row r="589" spans="1:2" ht="12.75">
      <c r="A589" s="28" t="s">
        <v>2632</v>
      </c>
      <c r="B589" s="28" t="s">
        <v>686</v>
      </c>
    </row>
    <row r="590" spans="1:2" ht="12.75">
      <c r="A590" s="28" t="s">
        <v>2633</v>
      </c>
      <c r="B590" s="28" t="s">
        <v>187</v>
      </c>
    </row>
    <row r="591" spans="1:2" ht="12.75">
      <c r="A591" s="28" t="s">
        <v>2633</v>
      </c>
      <c r="B591" s="28" t="s">
        <v>685</v>
      </c>
    </row>
    <row r="592" spans="1:2" ht="12.75">
      <c r="A592" s="28" t="s">
        <v>2634</v>
      </c>
      <c r="B592" s="28" t="s">
        <v>157</v>
      </c>
    </row>
    <row r="593" spans="1:2" ht="12.75">
      <c r="A593" s="28" t="s">
        <v>2634</v>
      </c>
      <c r="B593" s="28" t="s">
        <v>672</v>
      </c>
    </row>
    <row r="594" spans="1:2" ht="12.75">
      <c r="A594" s="28" t="s">
        <v>2635</v>
      </c>
      <c r="B594" s="28" t="s">
        <v>193</v>
      </c>
    </row>
    <row r="595" spans="1:2" ht="12.75">
      <c r="A595" s="28" t="s">
        <v>2635</v>
      </c>
      <c r="B595" s="28" t="s">
        <v>671</v>
      </c>
    </row>
    <row r="596" spans="1:2" ht="12.75">
      <c r="A596" s="28" t="s">
        <v>2636</v>
      </c>
      <c r="B596" s="28" t="s">
        <v>1641</v>
      </c>
    </row>
    <row r="597" spans="1:2" ht="12.75">
      <c r="A597" s="28" t="s">
        <v>2637</v>
      </c>
      <c r="B597" s="28" t="s">
        <v>1685</v>
      </c>
    </row>
    <row r="598" spans="1:2" ht="12.75">
      <c r="A598" s="28" t="s">
        <v>2638</v>
      </c>
      <c r="B598" s="28" t="s">
        <v>1681</v>
      </c>
    </row>
    <row r="599" spans="1:2" ht="12.75">
      <c r="A599" s="28" t="s">
        <v>2639</v>
      </c>
      <c r="B599" s="28" t="s">
        <v>1676</v>
      </c>
    </row>
    <row r="600" spans="1:2" ht="12.75">
      <c r="A600" s="28" t="s">
        <v>2640</v>
      </c>
      <c r="B600" s="28" t="s">
        <v>1671</v>
      </c>
    </row>
    <row r="601" spans="1:2" ht="12.75">
      <c r="A601" s="28" t="s">
        <v>2641</v>
      </c>
      <c r="B601" s="28" t="s">
        <v>1666</v>
      </c>
    </row>
    <row r="602" spans="1:2" ht="12.75">
      <c r="A602" s="28" t="s">
        <v>2642</v>
      </c>
      <c r="B602" s="28" t="s">
        <v>1661</v>
      </c>
    </row>
    <row r="603" spans="1:2" ht="12.75">
      <c r="A603" s="28" t="s">
        <v>2643</v>
      </c>
      <c r="B603" s="28" t="s">
        <v>1656</v>
      </c>
    </row>
    <row r="604" spans="1:2" ht="12.75">
      <c r="A604" s="28" t="s">
        <v>2644</v>
      </c>
      <c r="B604" s="28" t="s">
        <v>1651</v>
      </c>
    </row>
    <row r="605" spans="1:2" ht="12.75">
      <c r="A605" s="28" t="s">
        <v>2645</v>
      </c>
      <c r="B605" s="28" t="s">
        <v>161</v>
      </c>
    </row>
    <row r="606" spans="1:2" ht="12.75">
      <c r="A606" s="28" t="s">
        <v>2645</v>
      </c>
      <c r="B606" s="28" t="s">
        <v>670</v>
      </c>
    </row>
    <row r="607" spans="1:2" ht="12.75">
      <c r="A607" s="28" t="s">
        <v>2646</v>
      </c>
      <c r="B607" s="28" t="s">
        <v>1646</v>
      </c>
    </row>
    <row r="608" spans="1:2" ht="12.75">
      <c r="A608" s="28" t="s">
        <v>2647</v>
      </c>
      <c r="B608" s="28" t="s">
        <v>165</v>
      </c>
    </row>
    <row r="609" spans="1:2" ht="12.75">
      <c r="A609" s="28" t="s">
        <v>2647</v>
      </c>
      <c r="B609" s="28" t="s">
        <v>669</v>
      </c>
    </row>
    <row r="610" spans="1:2" ht="12.75">
      <c r="A610" s="28" t="s">
        <v>2648</v>
      </c>
      <c r="B610" s="28" t="s">
        <v>169</v>
      </c>
    </row>
    <row r="611" spans="1:2" ht="12.75">
      <c r="A611" s="28" t="s">
        <v>2648</v>
      </c>
      <c r="B611" s="28" t="s">
        <v>668</v>
      </c>
    </row>
    <row r="612" spans="1:2" ht="12.75">
      <c r="A612" s="28" t="s">
        <v>2649</v>
      </c>
      <c r="B612" s="28" t="s">
        <v>173</v>
      </c>
    </row>
    <row r="613" spans="1:2" ht="12.75">
      <c r="A613" s="28" t="s">
        <v>2649</v>
      </c>
      <c r="B613" s="28" t="s">
        <v>667</v>
      </c>
    </row>
    <row r="614" spans="1:2" ht="12.75">
      <c r="A614" s="28" t="s">
        <v>2650</v>
      </c>
      <c r="B614" s="28" t="s">
        <v>177</v>
      </c>
    </row>
    <row r="615" spans="1:2" ht="12.75">
      <c r="A615" s="28" t="s">
        <v>2650</v>
      </c>
      <c r="B615" s="28" t="s">
        <v>666</v>
      </c>
    </row>
    <row r="616" spans="1:2" ht="12.75">
      <c r="A616" s="28" t="s">
        <v>2651</v>
      </c>
      <c r="B616" s="28" t="s">
        <v>181</v>
      </c>
    </row>
    <row r="617" spans="1:2" ht="12.75">
      <c r="A617" s="28" t="s">
        <v>2651</v>
      </c>
      <c r="B617" s="28" t="s">
        <v>665</v>
      </c>
    </row>
    <row r="618" spans="1:2" ht="12.75">
      <c r="A618" s="28" t="s">
        <v>2652</v>
      </c>
      <c r="B618" s="28" t="s">
        <v>185</v>
      </c>
    </row>
    <row r="619" spans="1:2" ht="12.75">
      <c r="A619" s="28" t="s">
        <v>2652</v>
      </c>
      <c r="B619" s="28" t="s">
        <v>664</v>
      </c>
    </row>
    <row r="620" spans="1:2" ht="12.75">
      <c r="A620" s="28" t="s">
        <v>2653</v>
      </c>
      <c r="B620" s="28" t="s">
        <v>189</v>
      </c>
    </row>
    <row r="621" spans="1:2" ht="12.75">
      <c r="A621" s="28" t="s">
        <v>2653</v>
      </c>
      <c r="B621" s="28" t="s">
        <v>663</v>
      </c>
    </row>
    <row r="622" spans="1:2" ht="12.75">
      <c r="A622" s="28" t="s">
        <v>2654</v>
      </c>
      <c r="B622" s="28" t="s">
        <v>67</v>
      </c>
    </row>
    <row r="623" spans="1:2" ht="12.75">
      <c r="A623" s="28" t="s">
        <v>2655</v>
      </c>
      <c r="B623" s="28" t="s">
        <v>84</v>
      </c>
    </row>
    <row r="624" spans="1:2" ht="12.75">
      <c r="A624" s="28" t="s">
        <v>2656</v>
      </c>
      <c r="B624" s="28" t="s">
        <v>1643</v>
      </c>
    </row>
    <row r="625" spans="1:2" ht="12.75">
      <c r="A625" s="28" t="s">
        <v>2657</v>
      </c>
      <c r="B625" s="28" t="s">
        <v>1686</v>
      </c>
    </row>
    <row r="626" spans="1:2" ht="12.75">
      <c r="A626" s="28" t="s">
        <v>2658</v>
      </c>
      <c r="B626" s="28" t="s">
        <v>1683</v>
      </c>
    </row>
    <row r="627" spans="1:2" ht="12.75">
      <c r="A627" s="28" t="s">
        <v>2659</v>
      </c>
      <c r="B627" s="28" t="s">
        <v>1678</v>
      </c>
    </row>
    <row r="628" spans="1:2" ht="12.75">
      <c r="A628" s="28" t="s">
        <v>2660</v>
      </c>
      <c r="B628" s="28" t="s">
        <v>1673</v>
      </c>
    </row>
    <row r="629" spans="1:2" ht="12.75">
      <c r="A629" s="28" t="s">
        <v>2661</v>
      </c>
      <c r="B629" s="28" t="s">
        <v>1668</v>
      </c>
    </row>
    <row r="630" spans="1:2" ht="12.75">
      <c r="A630" s="28" t="s">
        <v>2662</v>
      </c>
      <c r="B630" s="28" t="s">
        <v>1663</v>
      </c>
    </row>
    <row r="631" spans="1:2" ht="12.75">
      <c r="A631" s="28" t="s">
        <v>2663</v>
      </c>
      <c r="B631" s="28" t="s">
        <v>1658</v>
      </c>
    </row>
    <row r="632" spans="1:2" ht="12.75">
      <c r="A632" s="28" t="s">
        <v>2664</v>
      </c>
      <c r="B632" s="28" t="s">
        <v>1653</v>
      </c>
    </row>
    <row r="633" spans="1:2" ht="12.75">
      <c r="A633" s="28" t="s">
        <v>2665</v>
      </c>
      <c r="B633" s="28" t="s">
        <v>68</v>
      </c>
    </row>
    <row r="634" spans="1:2" ht="12.75">
      <c r="A634" s="28" t="s">
        <v>2666</v>
      </c>
      <c r="B634" s="28" t="s">
        <v>1648</v>
      </c>
    </row>
    <row r="635" spans="1:2" ht="12.75">
      <c r="A635" s="28" t="s">
        <v>2667</v>
      </c>
      <c r="B635" s="28" t="s">
        <v>69</v>
      </c>
    </row>
    <row r="636" spans="1:2" ht="12.75">
      <c r="A636" s="28" t="s">
        <v>2668</v>
      </c>
      <c r="B636" s="28" t="s">
        <v>70</v>
      </c>
    </row>
    <row r="637" spans="1:2" ht="12.75">
      <c r="A637" s="28" t="s">
        <v>2669</v>
      </c>
      <c r="B637" s="28" t="s">
        <v>71</v>
      </c>
    </row>
    <row r="638" spans="1:2" ht="12.75">
      <c r="A638" s="28" t="s">
        <v>2670</v>
      </c>
      <c r="B638" s="28" t="s">
        <v>72</v>
      </c>
    </row>
    <row r="639" spans="1:2" ht="12.75">
      <c r="A639" s="28" t="s">
        <v>2671</v>
      </c>
      <c r="B639" s="28" t="s">
        <v>81</v>
      </c>
    </row>
    <row r="640" spans="1:2" ht="12.75">
      <c r="A640" s="28" t="s">
        <v>2672</v>
      </c>
      <c r="B640" s="28" t="s">
        <v>82</v>
      </c>
    </row>
    <row r="641" spans="1:2" ht="12.75">
      <c r="A641" s="28" t="s">
        <v>2673</v>
      </c>
      <c r="B641" s="28" t="s">
        <v>83</v>
      </c>
    </row>
    <row r="642" spans="1:2" ht="12.75">
      <c r="A642" s="28" t="s">
        <v>2674</v>
      </c>
      <c r="B642" s="28" t="s">
        <v>38</v>
      </c>
    </row>
    <row r="643" spans="1:2" ht="12.75">
      <c r="A643" s="28" t="s">
        <v>2674</v>
      </c>
      <c r="B643" s="28" t="s">
        <v>720</v>
      </c>
    </row>
    <row r="644" spans="1:2" ht="12.75">
      <c r="A644" s="28" t="s">
        <v>2674</v>
      </c>
      <c r="B644" s="28" t="s">
        <v>717</v>
      </c>
    </row>
    <row r="645" spans="1:2" ht="12.75">
      <c r="A645" s="28" t="s">
        <v>2675</v>
      </c>
      <c r="B645" s="28" t="s">
        <v>41</v>
      </c>
    </row>
    <row r="646" spans="1:2" ht="12.75">
      <c r="A646" s="28" t="s">
        <v>2675</v>
      </c>
      <c r="B646" s="28" t="s">
        <v>719</v>
      </c>
    </row>
    <row r="647" spans="1:2" ht="12.75">
      <c r="A647" s="28" t="s">
        <v>2675</v>
      </c>
      <c r="B647" s="28" t="s">
        <v>716</v>
      </c>
    </row>
    <row r="648" spans="1:2" ht="12.75">
      <c r="A648" s="28" t="s">
        <v>2676</v>
      </c>
      <c r="B648" s="28" t="s">
        <v>43</v>
      </c>
    </row>
    <row r="649" spans="1:2" ht="12.75">
      <c r="A649" s="28" t="s">
        <v>2676</v>
      </c>
      <c r="B649" s="28" t="s">
        <v>718</v>
      </c>
    </row>
    <row r="650" spans="1:2" ht="12.75">
      <c r="A650" s="28" t="s">
        <v>2676</v>
      </c>
      <c r="B650" s="28" t="s">
        <v>715</v>
      </c>
    </row>
    <row r="651" spans="1:2" ht="12.75">
      <c r="A651" s="28" t="s">
        <v>2677</v>
      </c>
      <c r="B651" s="28" t="s">
        <v>1604</v>
      </c>
    </row>
    <row r="652" spans="1:2" ht="12.75">
      <c r="A652" s="28" t="s">
        <v>2677</v>
      </c>
      <c r="B652" s="28" t="s">
        <v>1605</v>
      </c>
    </row>
    <row r="653" spans="1:2" ht="12.75">
      <c r="A653" s="28" t="s">
        <v>2678</v>
      </c>
      <c r="B653" s="28" t="s">
        <v>714</v>
      </c>
    </row>
    <row r="654" spans="1:2" ht="12.75">
      <c r="A654" s="28" t="s">
        <v>2678</v>
      </c>
      <c r="B654" s="28" t="s">
        <v>711</v>
      </c>
    </row>
    <row r="655" spans="1:2" ht="12.75">
      <c r="A655" s="28" t="s">
        <v>2678</v>
      </c>
      <c r="B655" s="28" t="s">
        <v>705</v>
      </c>
    </row>
    <row r="656" spans="1:2" ht="12.75">
      <c r="A656" s="28" t="s">
        <v>2678</v>
      </c>
      <c r="B656" s="28" t="s">
        <v>104</v>
      </c>
    </row>
    <row r="657" spans="1:2" ht="12.75">
      <c r="A657" s="28" t="s">
        <v>2678</v>
      </c>
      <c r="B657" s="28" t="s">
        <v>710</v>
      </c>
    </row>
    <row r="658" spans="1:2" ht="12.75">
      <c r="A658" s="28" t="s">
        <v>2678</v>
      </c>
      <c r="B658" s="28" t="s">
        <v>704</v>
      </c>
    </row>
    <row r="659" spans="1:2" ht="12.75">
      <c r="A659" s="28" t="s">
        <v>2679</v>
      </c>
      <c r="B659" s="28" t="s">
        <v>713</v>
      </c>
    </row>
    <row r="660" spans="1:2" ht="12.75">
      <c r="A660" s="28" t="s">
        <v>2679</v>
      </c>
      <c r="B660" s="28" t="s">
        <v>709</v>
      </c>
    </row>
    <row r="661" spans="1:2" ht="12.75">
      <c r="A661" s="28" t="s">
        <v>2679</v>
      </c>
      <c r="B661" s="28" t="s">
        <v>703</v>
      </c>
    </row>
    <row r="662" spans="1:2" ht="12.75">
      <c r="A662" s="28" t="s">
        <v>2679</v>
      </c>
      <c r="B662" s="28" t="s">
        <v>109</v>
      </c>
    </row>
    <row r="663" spans="1:2" ht="12.75">
      <c r="A663" s="28" t="s">
        <v>2679</v>
      </c>
      <c r="B663" s="28" t="s">
        <v>708</v>
      </c>
    </row>
    <row r="664" spans="1:2" ht="12.75">
      <c r="A664" s="28" t="s">
        <v>2679</v>
      </c>
      <c r="B664" s="28" t="s">
        <v>702</v>
      </c>
    </row>
    <row r="665" spans="1:2" ht="12.75">
      <c r="A665" s="28" t="s">
        <v>2680</v>
      </c>
      <c r="B665" s="28" t="s">
        <v>712</v>
      </c>
    </row>
    <row r="666" spans="1:2" ht="12.75">
      <c r="A666" s="28" t="s">
        <v>2680</v>
      </c>
      <c r="B666" s="28" t="s">
        <v>707</v>
      </c>
    </row>
    <row r="667" spans="1:2" ht="12.75">
      <c r="A667" s="28" t="s">
        <v>2680</v>
      </c>
      <c r="B667" s="28" t="s">
        <v>701</v>
      </c>
    </row>
    <row r="668" spans="1:2" ht="12.75">
      <c r="A668" s="28" t="s">
        <v>2680</v>
      </c>
      <c r="B668" s="28" t="s">
        <v>112</v>
      </c>
    </row>
    <row r="669" spans="1:2" ht="12.75">
      <c r="A669" s="28" t="s">
        <v>2680</v>
      </c>
      <c r="B669" s="28" t="s">
        <v>706</v>
      </c>
    </row>
    <row r="670" spans="1:2" ht="12.75">
      <c r="A670" s="28" t="s">
        <v>2680</v>
      </c>
      <c r="B670" s="28" t="s">
        <v>700</v>
      </c>
    </row>
    <row r="671" spans="1:2" ht="12.75">
      <c r="A671" s="28" t="s">
        <v>2681</v>
      </c>
      <c r="B671" s="28" t="s">
        <v>1610</v>
      </c>
    </row>
    <row r="672" spans="1:2" ht="12.75">
      <c r="A672" s="28" t="s">
        <v>2681</v>
      </c>
      <c r="B672" s="28" t="s">
        <v>1611</v>
      </c>
    </row>
    <row r="673" spans="1:2" ht="12.75">
      <c r="A673" s="28" t="s">
        <v>2682</v>
      </c>
      <c r="B673" s="28" t="s">
        <v>344</v>
      </c>
    </row>
    <row r="674" spans="1:2" ht="12.75">
      <c r="A674" s="28" t="s">
        <v>2682</v>
      </c>
      <c r="B674" s="28" t="s">
        <v>1475</v>
      </c>
    </row>
    <row r="675" spans="1:2" ht="12.75">
      <c r="A675" s="28" t="s">
        <v>2682</v>
      </c>
      <c r="B675" s="28" t="s">
        <v>1478</v>
      </c>
    </row>
    <row r="676" spans="1:2" ht="12.75">
      <c r="A676" s="28" t="s">
        <v>2683</v>
      </c>
      <c r="B676" s="28" t="s">
        <v>346</v>
      </c>
    </row>
    <row r="677" spans="1:2" ht="12.75">
      <c r="A677" s="28" t="s">
        <v>2683</v>
      </c>
      <c r="B677" s="28" t="s">
        <v>1476</v>
      </c>
    </row>
    <row r="678" spans="1:2" ht="12.75">
      <c r="A678" s="28" t="s">
        <v>2683</v>
      </c>
      <c r="B678" s="28" t="s">
        <v>1479</v>
      </c>
    </row>
    <row r="679" spans="1:2" ht="12.75">
      <c r="A679" s="28" t="s">
        <v>2684</v>
      </c>
      <c r="B679" s="28" t="s">
        <v>348</v>
      </c>
    </row>
    <row r="680" spans="1:2" ht="12.75">
      <c r="A680" s="28" t="s">
        <v>2684</v>
      </c>
      <c r="B680" s="28" t="s">
        <v>1477</v>
      </c>
    </row>
    <row r="681" spans="1:2" ht="12.75">
      <c r="A681" s="28" t="s">
        <v>2684</v>
      </c>
      <c r="B681" s="28" t="s">
        <v>1480</v>
      </c>
    </row>
    <row r="682" spans="1:2" ht="12.75">
      <c r="A682" s="28" t="s">
        <v>2685</v>
      </c>
      <c r="B682" s="28" t="s">
        <v>1606</v>
      </c>
    </row>
    <row r="683" spans="1:2" ht="12.75">
      <c r="A683" s="28" t="s">
        <v>2685</v>
      </c>
      <c r="B683" s="28" t="s">
        <v>1607</v>
      </c>
    </row>
    <row r="684" spans="1:2" ht="12.75">
      <c r="A684" s="28" t="s">
        <v>2686</v>
      </c>
      <c r="B684" s="28" t="s">
        <v>345</v>
      </c>
    </row>
    <row r="685" spans="1:2" ht="12.75">
      <c r="A685" s="28" t="s">
        <v>2686</v>
      </c>
      <c r="B685" s="28" t="s">
        <v>1481</v>
      </c>
    </row>
    <row r="686" spans="1:2" ht="12.75">
      <c r="A686" s="28" t="s">
        <v>2686</v>
      </c>
      <c r="B686" s="28" t="s">
        <v>1484</v>
      </c>
    </row>
    <row r="687" spans="1:2" ht="12.75">
      <c r="A687" s="28" t="s">
        <v>2687</v>
      </c>
      <c r="B687" s="28" t="s">
        <v>347</v>
      </c>
    </row>
    <row r="688" spans="1:2" ht="12.75">
      <c r="A688" s="28" t="s">
        <v>2687</v>
      </c>
      <c r="B688" s="28" t="s">
        <v>1482</v>
      </c>
    </row>
    <row r="689" spans="1:2" ht="12.75">
      <c r="A689" s="28" t="s">
        <v>2687</v>
      </c>
      <c r="B689" s="28" t="s">
        <v>1485</v>
      </c>
    </row>
    <row r="690" spans="1:2" ht="12.75">
      <c r="A690" s="28" t="s">
        <v>2688</v>
      </c>
      <c r="B690" s="28" t="s">
        <v>349</v>
      </c>
    </row>
    <row r="691" spans="1:2" ht="12.75">
      <c r="A691" s="28" t="s">
        <v>2688</v>
      </c>
      <c r="B691" s="28" t="s">
        <v>1483</v>
      </c>
    </row>
    <row r="692" spans="1:2" ht="12.75">
      <c r="A692" s="28" t="s">
        <v>2688</v>
      </c>
      <c r="B692" s="28" t="s">
        <v>1486</v>
      </c>
    </row>
    <row r="693" spans="1:2" ht="12.75">
      <c r="A693" s="28" t="s">
        <v>2689</v>
      </c>
      <c r="B693" s="28" t="s">
        <v>1608</v>
      </c>
    </row>
    <row r="694" spans="1:2" ht="12.75">
      <c r="A694" s="28" t="s">
        <v>2689</v>
      </c>
      <c r="B694" s="28" t="s">
        <v>1609</v>
      </c>
    </row>
    <row r="695" spans="1:2" ht="12.75">
      <c r="A695" s="28" t="s">
        <v>2690</v>
      </c>
      <c r="B695" s="28" t="s">
        <v>36</v>
      </c>
    </row>
    <row r="696" spans="1:2" ht="12.75">
      <c r="A696" s="28" t="s">
        <v>2690</v>
      </c>
      <c r="B696" s="28" t="s">
        <v>684</v>
      </c>
    </row>
    <row r="697" spans="1:2" ht="12.75">
      <c r="A697" s="28" t="s">
        <v>2690</v>
      </c>
      <c r="B697" s="28" t="s">
        <v>681</v>
      </c>
    </row>
    <row r="698" spans="1:2" ht="12.75">
      <c r="A698" s="28" t="s">
        <v>2691</v>
      </c>
      <c r="B698" s="28" t="s">
        <v>40</v>
      </c>
    </row>
    <row r="699" spans="1:2" ht="12.75">
      <c r="A699" s="28" t="s">
        <v>2691</v>
      </c>
      <c r="B699" s="28" t="s">
        <v>683</v>
      </c>
    </row>
    <row r="700" spans="1:2" ht="12.75">
      <c r="A700" s="28" t="s">
        <v>2691</v>
      </c>
      <c r="B700" s="28" t="s">
        <v>680</v>
      </c>
    </row>
    <row r="701" spans="1:2" ht="12.75">
      <c r="A701" s="28" t="s">
        <v>2692</v>
      </c>
      <c r="B701" s="28" t="s">
        <v>42</v>
      </c>
    </row>
    <row r="702" spans="1:2" ht="12.75">
      <c r="A702" s="28" t="s">
        <v>2692</v>
      </c>
      <c r="B702" s="28" t="s">
        <v>682</v>
      </c>
    </row>
    <row r="703" spans="1:2" ht="12.75">
      <c r="A703" s="28" t="s">
        <v>2692</v>
      </c>
      <c r="B703" s="28" t="s">
        <v>679</v>
      </c>
    </row>
    <row r="704" spans="1:2" ht="12.75">
      <c r="A704" s="28" t="s">
        <v>2693</v>
      </c>
      <c r="B704" s="28" t="s">
        <v>1612</v>
      </c>
    </row>
    <row r="705" spans="1:2" ht="12.75">
      <c r="A705" s="28" t="s">
        <v>2693</v>
      </c>
      <c r="B705" s="28" t="s">
        <v>1613</v>
      </c>
    </row>
    <row r="706" spans="1:2" ht="12.75">
      <c r="A706" s="28" t="s">
        <v>2694</v>
      </c>
      <c r="B706" s="28" t="s">
        <v>106</v>
      </c>
    </row>
    <row r="707" spans="1:2" ht="12.75">
      <c r="A707" s="28" t="s">
        <v>2694</v>
      </c>
      <c r="B707" s="28" t="s">
        <v>732</v>
      </c>
    </row>
    <row r="708" spans="1:2" ht="12.75">
      <c r="A708" s="28" t="s">
        <v>2694</v>
      </c>
      <c r="B708" s="28" t="s">
        <v>726</v>
      </c>
    </row>
    <row r="709" spans="1:2" ht="12.75">
      <c r="A709" s="28" t="s">
        <v>2694</v>
      </c>
      <c r="B709" s="28" t="s">
        <v>735</v>
      </c>
    </row>
    <row r="710" spans="1:2" ht="12.75">
      <c r="A710" s="28" t="s">
        <v>2694</v>
      </c>
      <c r="B710" s="28" t="s">
        <v>731</v>
      </c>
    </row>
    <row r="711" spans="1:2" ht="12.75">
      <c r="A711" s="28" t="s">
        <v>2694</v>
      </c>
      <c r="B711" s="28" t="s">
        <v>725</v>
      </c>
    </row>
    <row r="712" spans="1:2" ht="12.75">
      <c r="A712" s="28" t="s">
        <v>2695</v>
      </c>
      <c r="B712" s="28" t="s">
        <v>111</v>
      </c>
    </row>
    <row r="713" spans="1:2" ht="12.75">
      <c r="A713" s="28" t="s">
        <v>2695</v>
      </c>
      <c r="B713" s="28" t="s">
        <v>730</v>
      </c>
    </row>
    <row r="714" spans="1:2" ht="12.75">
      <c r="A714" s="28" t="s">
        <v>2695</v>
      </c>
      <c r="B714" s="28" t="s">
        <v>724</v>
      </c>
    </row>
    <row r="715" spans="1:2" ht="12.75">
      <c r="A715" s="28" t="s">
        <v>2695</v>
      </c>
      <c r="B715" s="28" t="s">
        <v>734</v>
      </c>
    </row>
    <row r="716" spans="1:2" ht="12.75">
      <c r="A716" s="28" t="s">
        <v>2695</v>
      </c>
      <c r="B716" s="28" t="s">
        <v>729</v>
      </c>
    </row>
    <row r="717" spans="1:2" ht="12.75">
      <c r="A717" s="28" t="s">
        <v>2695</v>
      </c>
      <c r="B717" s="28" t="s">
        <v>723</v>
      </c>
    </row>
    <row r="718" spans="1:2" ht="12.75">
      <c r="A718" s="28" t="s">
        <v>2696</v>
      </c>
      <c r="B718" s="28" t="s">
        <v>113</v>
      </c>
    </row>
    <row r="719" spans="1:2" ht="12.75">
      <c r="A719" s="28" t="s">
        <v>2696</v>
      </c>
      <c r="B719" s="28" t="s">
        <v>728</v>
      </c>
    </row>
    <row r="720" spans="1:2" ht="12.75">
      <c r="A720" s="28" t="s">
        <v>2696</v>
      </c>
      <c r="B720" s="28" t="s">
        <v>722</v>
      </c>
    </row>
    <row r="721" spans="1:2" ht="12.75">
      <c r="A721" s="28" t="s">
        <v>2696</v>
      </c>
      <c r="B721" s="28" t="s">
        <v>733</v>
      </c>
    </row>
    <row r="722" spans="1:2" ht="12.75">
      <c r="A722" s="28" t="s">
        <v>2696</v>
      </c>
      <c r="B722" s="28" t="s">
        <v>727</v>
      </c>
    </row>
    <row r="723" spans="1:2" ht="12.75">
      <c r="A723" s="28" t="s">
        <v>2696</v>
      </c>
      <c r="B723" s="28" t="s">
        <v>721</v>
      </c>
    </row>
    <row r="724" spans="1:2" ht="12.75">
      <c r="A724" s="28" t="s">
        <v>2697</v>
      </c>
      <c r="B724" s="28" t="s">
        <v>1602</v>
      </c>
    </row>
    <row r="725" spans="1:2" ht="12.75">
      <c r="A725" s="28" t="s">
        <v>2697</v>
      </c>
      <c r="B725" s="28" t="s">
        <v>1603</v>
      </c>
    </row>
    <row r="726" spans="1:2" ht="12.75">
      <c r="A726" s="28" t="s">
        <v>2698</v>
      </c>
      <c r="B726" s="28" t="s">
        <v>2699</v>
      </c>
    </row>
    <row r="727" spans="1:2" ht="12.75">
      <c r="A727" s="28" t="s">
        <v>2700</v>
      </c>
      <c r="B727" s="28" t="s">
        <v>127</v>
      </c>
    </row>
    <row r="728" spans="1:2" ht="12.75">
      <c r="A728" s="28" t="s">
        <v>2700</v>
      </c>
      <c r="B728" s="28" t="s">
        <v>1807</v>
      </c>
    </row>
    <row r="729" spans="1:2" ht="12.75">
      <c r="A729" s="28" t="s">
        <v>2701</v>
      </c>
      <c r="B729" s="28" t="s">
        <v>1820</v>
      </c>
    </row>
    <row r="730" spans="1:2" ht="12.75">
      <c r="A730" s="28" t="s">
        <v>2702</v>
      </c>
      <c r="B730" s="28" t="s">
        <v>2703</v>
      </c>
    </row>
    <row r="731" spans="1:2" ht="12.75">
      <c r="A731" s="28" t="s">
        <v>2704</v>
      </c>
      <c r="B731" s="28" t="s">
        <v>2705</v>
      </c>
    </row>
    <row r="732" spans="1:2" ht="12.75">
      <c r="A732" s="28" t="s">
        <v>2706</v>
      </c>
      <c r="B732" s="28" t="s">
        <v>1808</v>
      </c>
    </row>
    <row r="733" spans="1:2" ht="12.75">
      <c r="A733" s="28" t="s">
        <v>2707</v>
      </c>
      <c r="B733" s="28" t="s">
        <v>1821</v>
      </c>
    </row>
    <row r="734" spans="1:2" ht="12.75">
      <c r="A734" s="28" t="s">
        <v>2708</v>
      </c>
      <c r="B734" s="28" t="s">
        <v>2709</v>
      </c>
    </row>
    <row r="735" spans="1:2" ht="12.75">
      <c r="A735" s="28" t="s">
        <v>2710</v>
      </c>
      <c r="B735" s="28" t="s">
        <v>2711</v>
      </c>
    </row>
    <row r="736" spans="1:2" ht="12.75">
      <c r="A736" s="28" t="s">
        <v>2712</v>
      </c>
      <c r="B736" s="28" t="s">
        <v>2713</v>
      </c>
    </row>
    <row r="737" spans="1:2" ht="12.75">
      <c r="A737" s="28" t="s">
        <v>2714</v>
      </c>
      <c r="B737" s="28" t="s">
        <v>1809</v>
      </c>
    </row>
    <row r="738" spans="1:2" ht="12.75">
      <c r="A738" s="28" t="s">
        <v>2714</v>
      </c>
      <c r="B738" s="28" t="s">
        <v>129</v>
      </c>
    </row>
    <row r="739" spans="1:2" ht="12.75">
      <c r="A739" s="28" t="s">
        <v>2715</v>
      </c>
      <c r="B739" s="28" t="s">
        <v>1822</v>
      </c>
    </row>
    <row r="740" spans="1:2" ht="12.75">
      <c r="A740" s="28" t="s">
        <v>2716</v>
      </c>
      <c r="B740" s="28" t="s">
        <v>2717</v>
      </c>
    </row>
    <row r="741" spans="1:2" ht="12.75">
      <c r="A741" s="28" t="s">
        <v>2718</v>
      </c>
      <c r="B741" s="28" t="s">
        <v>2719</v>
      </c>
    </row>
    <row r="742" spans="1:2" ht="12.75">
      <c r="A742" s="28" t="s">
        <v>2720</v>
      </c>
      <c r="B742" s="28" t="s">
        <v>1816</v>
      </c>
    </row>
    <row r="743" spans="1:2" ht="12.75">
      <c r="A743" s="28" t="s">
        <v>2721</v>
      </c>
      <c r="B743" s="28" t="s">
        <v>1823</v>
      </c>
    </row>
    <row r="744" spans="1:2" ht="12.75">
      <c r="A744" s="28" t="s">
        <v>2722</v>
      </c>
      <c r="B744" s="28" t="s">
        <v>2723</v>
      </c>
    </row>
    <row r="745" spans="1:2" ht="12.75">
      <c r="A745" s="28" t="s">
        <v>2724</v>
      </c>
      <c r="B745" s="28" t="s">
        <v>2725</v>
      </c>
    </row>
    <row r="746" spans="1:2" ht="12.75">
      <c r="A746" s="28" t="s">
        <v>2726</v>
      </c>
      <c r="B746" s="28" t="s">
        <v>1791</v>
      </c>
    </row>
    <row r="747" spans="1:2" ht="12.75">
      <c r="A747" s="28" t="s">
        <v>2727</v>
      </c>
      <c r="B747" s="28" t="s">
        <v>1796</v>
      </c>
    </row>
    <row r="748" spans="1:2" ht="12.75">
      <c r="A748" s="28" t="s">
        <v>2728</v>
      </c>
      <c r="B748" s="28" t="s">
        <v>2729</v>
      </c>
    </row>
    <row r="749" spans="1:2" ht="12.75">
      <c r="A749" s="28" t="s">
        <v>2730</v>
      </c>
      <c r="B749" s="28" t="s">
        <v>2731</v>
      </c>
    </row>
    <row r="750" spans="1:2" ht="12.75">
      <c r="A750" s="28" t="s">
        <v>2732</v>
      </c>
      <c r="B750" s="28" t="s">
        <v>131</v>
      </c>
    </row>
    <row r="751" spans="1:2" ht="12.75">
      <c r="A751" s="28" t="s">
        <v>2732</v>
      </c>
      <c r="B751" s="28" t="s">
        <v>1790</v>
      </c>
    </row>
    <row r="752" spans="1:2" ht="12.75">
      <c r="A752" s="28" t="s">
        <v>2733</v>
      </c>
      <c r="B752" s="28" t="s">
        <v>1795</v>
      </c>
    </row>
    <row r="753" spans="1:2" ht="12.75">
      <c r="A753" s="28" t="s">
        <v>2734</v>
      </c>
      <c r="B753" s="28" t="s">
        <v>2735</v>
      </c>
    </row>
    <row r="754" spans="1:2" ht="12.75">
      <c r="A754" s="28" t="s">
        <v>2736</v>
      </c>
      <c r="B754" s="28" t="s">
        <v>2737</v>
      </c>
    </row>
    <row r="755" spans="1:2" ht="12.75">
      <c r="A755" s="28" t="s">
        <v>2738</v>
      </c>
      <c r="B755" s="28" t="s">
        <v>133</v>
      </c>
    </row>
    <row r="756" spans="1:2" ht="12.75">
      <c r="A756" s="28" t="s">
        <v>2738</v>
      </c>
      <c r="B756" s="28" t="s">
        <v>1792</v>
      </c>
    </row>
    <row r="757" spans="1:2" ht="12.75">
      <c r="A757" s="28" t="s">
        <v>2739</v>
      </c>
      <c r="B757" s="28" t="s">
        <v>1797</v>
      </c>
    </row>
    <row r="758" spans="1:2" ht="12.75">
      <c r="A758" s="28" t="s">
        <v>2740</v>
      </c>
      <c r="B758" s="28" t="s">
        <v>2741</v>
      </c>
    </row>
    <row r="759" spans="1:2" ht="12.75">
      <c r="A759" s="28" t="s">
        <v>2742</v>
      </c>
      <c r="B759" s="28" t="s">
        <v>2743</v>
      </c>
    </row>
    <row r="760" spans="1:2" ht="12.75">
      <c r="A760" s="28" t="s">
        <v>2744</v>
      </c>
      <c r="B760" s="28" t="s">
        <v>134</v>
      </c>
    </row>
    <row r="761" spans="1:2" ht="12.75">
      <c r="A761" s="28" t="s">
        <v>2744</v>
      </c>
      <c r="B761" s="28" t="s">
        <v>1793</v>
      </c>
    </row>
    <row r="762" spans="1:2" ht="12.75">
      <c r="A762" s="28" t="s">
        <v>2745</v>
      </c>
      <c r="B762" s="28" t="s">
        <v>1798</v>
      </c>
    </row>
    <row r="763" spans="1:2" ht="12.75">
      <c r="A763" s="28" t="s">
        <v>2746</v>
      </c>
      <c r="B763" s="28" t="s">
        <v>2747</v>
      </c>
    </row>
    <row r="764" spans="1:2" ht="12.75">
      <c r="A764" s="28" t="s">
        <v>2748</v>
      </c>
      <c r="B764" s="28" t="s">
        <v>2749</v>
      </c>
    </row>
    <row r="765" spans="1:2" ht="12.75">
      <c r="A765" s="28" t="s">
        <v>2750</v>
      </c>
      <c r="B765" s="28" t="s">
        <v>1786</v>
      </c>
    </row>
    <row r="766" spans="1:2" ht="12.75">
      <c r="A766" s="28" t="s">
        <v>2751</v>
      </c>
      <c r="B766" s="28" t="s">
        <v>340</v>
      </c>
    </row>
    <row r="767" spans="1:2" ht="12.75">
      <c r="A767" s="28" t="s">
        <v>2752</v>
      </c>
      <c r="B767" s="28" t="s">
        <v>1784</v>
      </c>
    </row>
    <row r="768" spans="1:2" ht="12.75">
      <c r="A768" s="28" t="s">
        <v>2753</v>
      </c>
      <c r="B768" s="28" t="s">
        <v>678</v>
      </c>
    </row>
    <row r="769" spans="1:2" ht="12.75">
      <c r="A769" s="28" t="s">
        <v>2753</v>
      </c>
      <c r="B769" s="28" t="s">
        <v>2754</v>
      </c>
    </row>
    <row r="770" spans="1:2" ht="12.75">
      <c r="A770" s="28" t="s">
        <v>2755</v>
      </c>
      <c r="B770" s="28" t="s">
        <v>736</v>
      </c>
    </row>
    <row r="771" spans="1:2" ht="12.75">
      <c r="A771" s="28" t="s">
        <v>2755</v>
      </c>
      <c r="B771" s="28" t="s">
        <v>2756</v>
      </c>
    </row>
    <row r="772" spans="1:2" ht="12.75">
      <c r="A772" s="28" t="s">
        <v>2757</v>
      </c>
      <c r="B772" s="28" t="s">
        <v>1773</v>
      </c>
    </row>
    <row r="773" spans="1:2" ht="12.75">
      <c r="A773" s="28" t="s">
        <v>2758</v>
      </c>
      <c r="B773" s="28" t="s">
        <v>92</v>
      </c>
    </row>
    <row r="774" spans="1:2" ht="12.75">
      <c r="A774" s="28" t="s">
        <v>2759</v>
      </c>
      <c r="B774" s="28" t="s">
        <v>114</v>
      </c>
    </row>
    <row r="775" spans="1:2" ht="12.75">
      <c r="A775" s="28" t="s">
        <v>2760</v>
      </c>
      <c r="B775" s="28" t="s">
        <v>642</v>
      </c>
    </row>
    <row r="776" spans="1:2" ht="12.75">
      <c r="A776" s="28" t="s">
        <v>2760</v>
      </c>
      <c r="B776" s="28" t="s">
        <v>641</v>
      </c>
    </row>
    <row r="777" spans="1:2" ht="12.75">
      <c r="A777" s="28" t="s">
        <v>2761</v>
      </c>
      <c r="B777" s="28" t="s">
        <v>637</v>
      </c>
    </row>
    <row r="778" spans="1:2" ht="12.75">
      <c r="A778" s="28" t="s">
        <v>2762</v>
      </c>
      <c r="B778" s="28" t="s">
        <v>1617</v>
      </c>
    </row>
    <row r="779" spans="1:2" ht="12.75">
      <c r="A779" s="28" t="s">
        <v>2762</v>
      </c>
      <c r="B779" s="28" t="s">
        <v>640</v>
      </c>
    </row>
    <row r="780" spans="1:2" ht="12.75">
      <c r="A780" s="28" t="s">
        <v>2763</v>
      </c>
      <c r="B780" s="28" t="s">
        <v>1618</v>
      </c>
    </row>
    <row r="781" spans="1:2" ht="12.75">
      <c r="A781" s="28" t="s">
        <v>2763</v>
      </c>
      <c r="B781" s="28" t="s">
        <v>639</v>
      </c>
    </row>
    <row r="782" spans="1:2" ht="12.75">
      <c r="A782" s="28" t="s">
        <v>2763</v>
      </c>
      <c r="B782" s="28" t="s">
        <v>638</v>
      </c>
    </row>
    <row r="783" spans="1:2" ht="12.75">
      <c r="A783" s="28" t="s">
        <v>2764</v>
      </c>
      <c r="B783" s="28" t="s">
        <v>651</v>
      </c>
    </row>
    <row r="784" spans="1:2" ht="12.75">
      <c r="A784" s="28" t="s">
        <v>2764</v>
      </c>
      <c r="B784" s="28" t="s">
        <v>650</v>
      </c>
    </row>
    <row r="785" spans="1:2" ht="12.75">
      <c r="A785" s="28" t="s">
        <v>2765</v>
      </c>
      <c r="B785" s="28" t="s">
        <v>647</v>
      </c>
    </row>
    <row r="786" spans="1:2" ht="12.75">
      <c r="A786" s="28" t="s">
        <v>2765</v>
      </c>
      <c r="B786" s="28" t="s">
        <v>646</v>
      </c>
    </row>
    <row r="787" spans="1:2" ht="12.75">
      <c r="A787" s="28" t="s">
        <v>2766</v>
      </c>
      <c r="B787" s="28" t="s">
        <v>654</v>
      </c>
    </row>
    <row r="788" spans="1:2" ht="12.75">
      <c r="A788" s="28" t="s">
        <v>2767</v>
      </c>
      <c r="B788" s="28" t="s">
        <v>653</v>
      </c>
    </row>
    <row r="789" spans="1:2" ht="12.75">
      <c r="A789" s="28" t="s">
        <v>2767</v>
      </c>
      <c r="B789" s="28" t="s">
        <v>652</v>
      </c>
    </row>
    <row r="790" spans="1:2" ht="12.75">
      <c r="A790" s="28" t="s">
        <v>2768</v>
      </c>
      <c r="B790" s="28" t="s">
        <v>636</v>
      </c>
    </row>
    <row r="791" spans="1:2" ht="12.75">
      <c r="A791" s="28" t="s">
        <v>2769</v>
      </c>
      <c r="B791" s="28" t="s">
        <v>661</v>
      </c>
    </row>
    <row r="792" spans="1:2" ht="12.75">
      <c r="A792" s="28" t="s">
        <v>2769</v>
      </c>
      <c r="B792" s="28" t="s">
        <v>660</v>
      </c>
    </row>
    <row r="793" spans="1:2" ht="12.75">
      <c r="A793" s="28" t="s">
        <v>2769</v>
      </c>
      <c r="B793" s="28" t="s">
        <v>1614</v>
      </c>
    </row>
    <row r="794" spans="1:2" ht="12.75">
      <c r="A794" s="28" t="s">
        <v>2769</v>
      </c>
      <c r="B794" s="28" t="s">
        <v>659</v>
      </c>
    </row>
    <row r="795" spans="1:2" ht="12.75">
      <c r="A795" s="28" t="s">
        <v>2770</v>
      </c>
      <c r="B795" s="28" t="s">
        <v>658</v>
      </c>
    </row>
    <row r="796" spans="1:2" ht="12.75">
      <c r="A796" s="28" t="s">
        <v>2770</v>
      </c>
      <c r="B796" s="28" t="s">
        <v>657</v>
      </c>
    </row>
    <row r="797" spans="1:2" ht="12.75">
      <c r="A797" s="28" t="s">
        <v>2770</v>
      </c>
      <c r="B797" s="28" t="s">
        <v>1615</v>
      </c>
    </row>
    <row r="798" spans="1:2" ht="12.75">
      <c r="A798" s="28" t="s">
        <v>2770</v>
      </c>
      <c r="B798" s="28" t="s">
        <v>656</v>
      </c>
    </row>
    <row r="799" spans="1:2" ht="12.75">
      <c r="A799" s="28" t="s">
        <v>2770</v>
      </c>
      <c r="B799" s="28" t="s">
        <v>655</v>
      </c>
    </row>
    <row r="800" spans="1:2" ht="12.75">
      <c r="A800" s="28" t="s">
        <v>2771</v>
      </c>
      <c r="B800" s="28" t="s">
        <v>644</v>
      </c>
    </row>
    <row r="801" spans="1:2" ht="12.75">
      <c r="A801" s="28" t="s">
        <v>2771</v>
      </c>
      <c r="B801" s="28" t="s">
        <v>643</v>
      </c>
    </row>
    <row r="802" spans="1:2" ht="12.75">
      <c r="A802" s="28" t="s">
        <v>2772</v>
      </c>
      <c r="B802" s="28" t="s">
        <v>649</v>
      </c>
    </row>
    <row r="803" spans="1:2" ht="12.75">
      <c r="A803" s="28" t="s">
        <v>2772</v>
      </c>
      <c r="B803" s="28" t="s">
        <v>648</v>
      </c>
    </row>
    <row r="804" spans="1:2" ht="12.75">
      <c r="A804" s="28" t="s">
        <v>2773</v>
      </c>
      <c r="B804" s="28" t="s">
        <v>1616</v>
      </c>
    </row>
    <row r="805" spans="1:2" ht="12.75">
      <c r="A805" s="28" t="s">
        <v>2773</v>
      </c>
      <c r="B805" s="28" t="s">
        <v>645</v>
      </c>
    </row>
    <row r="806" spans="1:2" ht="12.75">
      <c r="A806" s="28" t="s">
        <v>2774</v>
      </c>
      <c r="B806" s="28" t="s">
        <v>635</v>
      </c>
    </row>
    <row r="807" spans="1:2" ht="12.75">
      <c r="A807" s="28" t="s">
        <v>2775</v>
      </c>
      <c r="B807" s="28" t="s">
        <v>662</v>
      </c>
    </row>
    <row r="808" spans="1:2" ht="12.75">
      <c r="A808" s="28" t="s">
        <v>2776</v>
      </c>
      <c r="B808" s="28" t="s">
        <v>1349</v>
      </c>
    </row>
    <row r="809" spans="1:2" ht="12.75">
      <c r="A809" s="28" t="s">
        <v>2056</v>
      </c>
      <c r="B809" s="28" t="s">
        <v>628</v>
      </c>
    </row>
    <row r="810" spans="1:2" ht="12.75">
      <c r="A810" s="28" t="s">
        <v>2056</v>
      </c>
      <c r="B810" s="28" t="s">
        <v>627</v>
      </c>
    </row>
    <row r="811" spans="1:2" ht="12.75">
      <c r="A811" s="28" t="s">
        <v>2056</v>
      </c>
      <c r="B811" s="28" t="s">
        <v>626</v>
      </c>
    </row>
    <row r="812" spans="1:2" ht="12.75">
      <c r="A812" s="28" t="s">
        <v>2056</v>
      </c>
      <c r="B812" s="28" t="s">
        <v>625</v>
      </c>
    </row>
    <row r="813" spans="1:2" ht="12.75">
      <c r="A813" s="28" t="s">
        <v>2056</v>
      </c>
      <c r="B813" s="28" t="s">
        <v>632</v>
      </c>
    </row>
    <row r="814" spans="1:2" ht="12.75">
      <c r="A814" s="28" t="s">
        <v>2056</v>
      </c>
      <c r="B814" s="28" t="s">
        <v>631</v>
      </c>
    </row>
    <row r="815" spans="1:2" ht="12.75">
      <c r="A815" s="28" t="s">
        <v>2056</v>
      </c>
      <c r="B815" s="28" t="s">
        <v>630</v>
      </c>
    </row>
    <row r="816" spans="1:2" ht="12.75">
      <c r="A816" s="28" t="s">
        <v>2056</v>
      </c>
      <c r="B816" s="28" t="s">
        <v>629</v>
      </c>
    </row>
    <row r="817" spans="1:2" ht="12.75">
      <c r="A817" s="28" t="s">
        <v>2052</v>
      </c>
      <c r="B817" s="28" t="s">
        <v>617</v>
      </c>
    </row>
    <row r="818" spans="1:2" ht="12.75">
      <c r="A818" s="28" t="s">
        <v>2052</v>
      </c>
      <c r="B818" s="28" t="s">
        <v>616</v>
      </c>
    </row>
    <row r="819" spans="1:2" ht="12.75">
      <c r="A819" s="28" t="s">
        <v>2052</v>
      </c>
      <c r="B819" s="28" t="s">
        <v>615</v>
      </c>
    </row>
    <row r="820" spans="1:2" ht="12.75">
      <c r="A820" s="28" t="s">
        <v>2053</v>
      </c>
      <c r="B820" s="28" t="s">
        <v>624</v>
      </c>
    </row>
    <row r="821" spans="1:2" ht="12.75">
      <c r="A821" s="28" t="s">
        <v>2053</v>
      </c>
      <c r="B821" s="28" t="s">
        <v>623</v>
      </c>
    </row>
    <row r="822" spans="1:2" ht="12.75">
      <c r="A822" s="28" t="s">
        <v>2053</v>
      </c>
      <c r="B822" s="28" t="s">
        <v>622</v>
      </c>
    </row>
    <row r="823" spans="1:2" ht="12.75">
      <c r="A823" s="28" t="s">
        <v>2053</v>
      </c>
      <c r="B823" s="28" t="s">
        <v>1444</v>
      </c>
    </row>
    <row r="824" spans="1:2" ht="12.75">
      <c r="A824" s="28" t="s">
        <v>2053</v>
      </c>
      <c r="B824" s="28" t="s">
        <v>621</v>
      </c>
    </row>
    <row r="825" spans="1:2" ht="12.75">
      <c r="A825" s="28" t="s">
        <v>2053</v>
      </c>
      <c r="B825" s="28" t="s">
        <v>620</v>
      </c>
    </row>
    <row r="826" spans="1:2" ht="12.75">
      <c r="A826" s="28" t="s">
        <v>2054</v>
      </c>
      <c r="B826" s="28" t="s">
        <v>634</v>
      </c>
    </row>
    <row r="827" spans="1:2" ht="12.75">
      <c r="A827" s="28" t="s">
        <v>2054</v>
      </c>
      <c r="B827" s="28" t="s">
        <v>633</v>
      </c>
    </row>
    <row r="828" spans="1:2" ht="12.75">
      <c r="A828" s="28" t="s">
        <v>2054</v>
      </c>
      <c r="B828" s="28" t="s">
        <v>1443</v>
      </c>
    </row>
    <row r="829" spans="1:2" ht="12.75">
      <c r="A829" s="28" t="s">
        <v>2054</v>
      </c>
      <c r="B829" s="28" t="s">
        <v>619</v>
      </c>
    </row>
    <row r="830" spans="1:2" ht="12.75">
      <c r="A830" s="28" t="s">
        <v>2055</v>
      </c>
      <c r="B830" s="28" t="s">
        <v>618</v>
      </c>
    </row>
    <row r="831" spans="1:2" ht="12.75">
      <c r="A831" s="28" t="s">
        <v>1926</v>
      </c>
      <c r="B831" s="28" t="s">
        <v>614</v>
      </c>
    </row>
    <row r="832" spans="1:2" ht="12.75">
      <c r="A832" s="28" t="s">
        <v>1926</v>
      </c>
      <c r="B832" s="28" t="s">
        <v>613</v>
      </c>
    </row>
    <row r="833" spans="1:2" ht="12.75">
      <c r="A833" s="28" t="s">
        <v>1926</v>
      </c>
      <c r="B833" s="28" t="s">
        <v>1710</v>
      </c>
    </row>
    <row r="834" spans="1:2" ht="12.75">
      <c r="A834" s="28" t="s">
        <v>1926</v>
      </c>
      <c r="B834" s="28" t="s">
        <v>199</v>
      </c>
    </row>
    <row r="835" spans="1:2" ht="12.75">
      <c r="A835" s="28" t="s">
        <v>1926</v>
      </c>
      <c r="B835" s="28" t="s">
        <v>1724</v>
      </c>
    </row>
    <row r="836" spans="1:2" ht="12.75">
      <c r="A836" s="28" t="s">
        <v>1926</v>
      </c>
      <c r="B836" s="28" t="s">
        <v>612</v>
      </c>
    </row>
    <row r="837" spans="1:2" ht="12.75">
      <c r="A837" s="28" t="s">
        <v>1926</v>
      </c>
      <c r="B837" s="28" t="s">
        <v>1487</v>
      </c>
    </row>
    <row r="838" spans="1:2" ht="12.75">
      <c r="A838" s="28" t="s">
        <v>1926</v>
      </c>
      <c r="B838" s="28" t="s">
        <v>611</v>
      </c>
    </row>
    <row r="839" spans="1:2" ht="12.75">
      <c r="A839" s="28" t="s">
        <v>1926</v>
      </c>
      <c r="B839" s="28" t="s">
        <v>610</v>
      </c>
    </row>
    <row r="840" spans="1:2" ht="12.75">
      <c r="A840" s="28" t="s">
        <v>1926</v>
      </c>
      <c r="B840" s="28" t="s">
        <v>352</v>
      </c>
    </row>
    <row r="841" spans="1:2" ht="12.75">
      <c r="A841" s="28" t="s">
        <v>1926</v>
      </c>
      <c r="B841" s="28" t="s">
        <v>1619</v>
      </c>
    </row>
    <row r="842" spans="1:2" ht="12.75">
      <c r="A842" s="28" t="s">
        <v>1926</v>
      </c>
      <c r="B842" s="28" t="s">
        <v>609</v>
      </c>
    </row>
    <row r="843" spans="1:2" ht="12.75">
      <c r="A843" s="28" t="s">
        <v>1926</v>
      </c>
      <c r="B843" s="28" t="s">
        <v>608</v>
      </c>
    </row>
    <row r="844" spans="1:2" ht="12.75">
      <c r="A844" s="28" t="s">
        <v>1915</v>
      </c>
      <c r="B844" s="28" t="s">
        <v>540</v>
      </c>
    </row>
    <row r="845" spans="1:2" ht="12.75">
      <c r="A845" s="28" t="s">
        <v>1915</v>
      </c>
      <c r="B845" s="28" t="s">
        <v>539</v>
      </c>
    </row>
    <row r="846" spans="1:2" ht="12.75">
      <c r="A846" s="28" t="s">
        <v>1915</v>
      </c>
      <c r="B846" s="28" t="s">
        <v>538</v>
      </c>
    </row>
    <row r="847" spans="1:2" ht="12.75">
      <c r="A847" s="28" t="s">
        <v>1915</v>
      </c>
      <c r="B847" s="28" t="s">
        <v>537</v>
      </c>
    </row>
    <row r="848" spans="1:2" ht="12.75">
      <c r="A848" s="28" t="s">
        <v>1915</v>
      </c>
      <c r="B848" s="28" t="s">
        <v>1350</v>
      </c>
    </row>
    <row r="849" spans="1:2" ht="12.75">
      <c r="A849" s="28" t="s">
        <v>1915</v>
      </c>
      <c r="B849" s="28" t="s">
        <v>210</v>
      </c>
    </row>
    <row r="850" spans="1:2" ht="12.75">
      <c r="A850" s="28" t="s">
        <v>1915</v>
      </c>
      <c r="B850" s="28" t="s">
        <v>254</v>
      </c>
    </row>
    <row r="851" spans="1:2" ht="12.75">
      <c r="A851" s="28" t="s">
        <v>1915</v>
      </c>
      <c r="B851" s="28" t="s">
        <v>1109</v>
      </c>
    </row>
    <row r="852" spans="1:2" ht="12.75">
      <c r="A852" s="28" t="s">
        <v>1915</v>
      </c>
      <c r="B852" s="28" t="s">
        <v>607</v>
      </c>
    </row>
    <row r="853" spans="1:2" ht="12.75">
      <c r="A853" s="28" t="s">
        <v>1915</v>
      </c>
      <c r="B853" s="28" t="s">
        <v>533</v>
      </c>
    </row>
    <row r="854" spans="1:2" ht="12.75">
      <c r="A854" s="28" t="s">
        <v>1915</v>
      </c>
      <c r="B854" s="28" t="s">
        <v>534</v>
      </c>
    </row>
    <row r="855" spans="1:2" ht="12.75">
      <c r="A855" s="28" t="s">
        <v>1915</v>
      </c>
      <c r="B855" s="28" t="s">
        <v>1416</v>
      </c>
    </row>
    <row r="856" spans="1:2" ht="12.75">
      <c r="A856" s="28" t="s">
        <v>1915</v>
      </c>
      <c r="B856" s="28" t="s">
        <v>606</v>
      </c>
    </row>
    <row r="857" spans="1:2" ht="12.75">
      <c r="A857" s="28" t="s">
        <v>1915</v>
      </c>
      <c r="B857" s="28" t="s">
        <v>605</v>
      </c>
    </row>
    <row r="858" spans="1:2" ht="12.75">
      <c r="A858" s="28" t="s">
        <v>1915</v>
      </c>
      <c r="B858" s="28" t="s">
        <v>604</v>
      </c>
    </row>
    <row r="859" spans="1:2" ht="12.75">
      <c r="A859" s="28" t="s">
        <v>1915</v>
      </c>
      <c r="B859" s="28" t="s">
        <v>1702</v>
      </c>
    </row>
    <row r="860" spans="1:2" ht="12.75">
      <c r="A860" s="28" t="s">
        <v>1916</v>
      </c>
      <c r="B860" s="28" t="s">
        <v>602</v>
      </c>
    </row>
    <row r="861" spans="1:2" ht="12.75">
      <c r="A861" s="28" t="s">
        <v>1916</v>
      </c>
      <c r="B861" s="28" t="s">
        <v>1445</v>
      </c>
    </row>
    <row r="862" spans="1:2" ht="12.75">
      <c r="A862" s="28" t="s">
        <v>1916</v>
      </c>
      <c r="B862" s="28" t="s">
        <v>211</v>
      </c>
    </row>
    <row r="863" spans="1:2" ht="12.75">
      <c r="A863" s="28" t="s">
        <v>1919</v>
      </c>
      <c r="B863" s="28" t="s">
        <v>2777</v>
      </c>
    </row>
    <row r="864" spans="1:2" ht="12.75">
      <c r="A864" s="28" t="s">
        <v>1919</v>
      </c>
      <c r="B864" s="28" t="s">
        <v>1268</v>
      </c>
    </row>
    <row r="865" spans="1:2" ht="12.75">
      <c r="A865" s="28" t="s">
        <v>1919</v>
      </c>
      <c r="B865" s="28" t="s">
        <v>1351</v>
      </c>
    </row>
    <row r="866" spans="1:2" ht="12.75">
      <c r="A866" s="28" t="s">
        <v>1919</v>
      </c>
      <c r="B866" s="28" t="s">
        <v>600</v>
      </c>
    </row>
    <row r="867" spans="1:2" ht="12.75">
      <c r="A867" s="28" t="s">
        <v>1919</v>
      </c>
      <c r="B867" s="28" t="s">
        <v>1267</v>
      </c>
    </row>
    <row r="868" spans="1:2" ht="12.75">
      <c r="A868" s="28" t="s">
        <v>1919</v>
      </c>
      <c r="B868" s="28" t="s">
        <v>601</v>
      </c>
    </row>
    <row r="869" spans="1:2" ht="12.75">
      <c r="A869" s="28" t="s">
        <v>1919</v>
      </c>
      <c r="B869" s="28" t="s">
        <v>599</v>
      </c>
    </row>
    <row r="870" spans="1:2" ht="12.75">
      <c r="A870" s="28" t="s">
        <v>1919</v>
      </c>
      <c r="B870" s="28" t="s">
        <v>598</v>
      </c>
    </row>
    <row r="871" spans="1:2" ht="12.75">
      <c r="A871" s="28" t="s">
        <v>1919</v>
      </c>
      <c r="B871" s="28" t="s">
        <v>1725</v>
      </c>
    </row>
    <row r="872" spans="1:2" ht="12.75">
      <c r="A872" s="28" t="s">
        <v>1919</v>
      </c>
      <c r="B872" s="28" t="s">
        <v>1726</v>
      </c>
    </row>
    <row r="873" spans="1:2" ht="12.75">
      <c r="A873" s="28" t="s">
        <v>1919</v>
      </c>
      <c r="B873" s="28" t="s">
        <v>597</v>
      </c>
    </row>
    <row r="874" spans="1:2" ht="12.75">
      <c r="A874" s="28" t="s">
        <v>1919</v>
      </c>
      <c r="B874" s="28" t="s">
        <v>596</v>
      </c>
    </row>
    <row r="875" spans="1:2" ht="12.75">
      <c r="A875" s="28" t="s">
        <v>1919</v>
      </c>
      <c r="B875" s="28" t="s">
        <v>1418</v>
      </c>
    </row>
    <row r="876" spans="1:2" ht="12.75">
      <c r="A876" s="28" t="s">
        <v>1919</v>
      </c>
      <c r="B876" s="28" t="s">
        <v>595</v>
      </c>
    </row>
    <row r="877" spans="1:2" ht="12.75">
      <c r="A877" s="28" t="s">
        <v>1919</v>
      </c>
      <c r="B877" s="28" t="s">
        <v>594</v>
      </c>
    </row>
    <row r="878" spans="1:2" ht="12.75">
      <c r="A878" s="28" t="s">
        <v>1919</v>
      </c>
      <c r="B878" s="28" t="s">
        <v>593</v>
      </c>
    </row>
    <row r="879" spans="1:2" ht="12.75">
      <c r="A879" s="28" t="s">
        <v>1919</v>
      </c>
      <c r="B879" s="28" t="s">
        <v>214</v>
      </c>
    </row>
    <row r="880" spans="1:2" ht="12.75">
      <c r="A880" s="28" t="s">
        <v>1919</v>
      </c>
      <c r="B880" s="28" t="s">
        <v>592</v>
      </c>
    </row>
    <row r="881" spans="1:2" ht="12.75">
      <c r="A881" s="28" t="s">
        <v>1919</v>
      </c>
      <c r="B881" s="28" t="s">
        <v>1100</v>
      </c>
    </row>
    <row r="882" spans="1:2" ht="12.75">
      <c r="A882" s="28" t="s">
        <v>1919</v>
      </c>
      <c r="B882" s="28" t="s">
        <v>591</v>
      </c>
    </row>
    <row r="883" spans="1:2" ht="12.75">
      <c r="A883" s="28" t="s">
        <v>1919</v>
      </c>
      <c r="B883" s="28" t="s">
        <v>590</v>
      </c>
    </row>
    <row r="884" spans="1:2" ht="12.75">
      <c r="A884" s="28" t="s">
        <v>1919</v>
      </c>
      <c r="B884" s="28" t="s">
        <v>1464</v>
      </c>
    </row>
    <row r="885" spans="1:2" ht="12.75">
      <c r="A885" s="28" t="s">
        <v>1921</v>
      </c>
      <c r="B885" s="28" t="s">
        <v>215</v>
      </c>
    </row>
    <row r="886" spans="1:2" ht="12.75">
      <c r="A886" s="28" t="s">
        <v>1921</v>
      </c>
      <c r="B886" s="28" t="s">
        <v>1571</v>
      </c>
    </row>
    <row r="887" spans="1:2" ht="12.75">
      <c r="A887" s="28" t="s">
        <v>1922</v>
      </c>
      <c r="B887" s="28" t="s">
        <v>216</v>
      </c>
    </row>
    <row r="888" spans="1:2" ht="12.75">
      <c r="A888" s="28" t="s">
        <v>1923</v>
      </c>
      <c r="B888" s="28" t="s">
        <v>217</v>
      </c>
    </row>
    <row r="889" spans="1:2" ht="12.75">
      <c r="A889" s="28" t="s">
        <v>1923</v>
      </c>
      <c r="B889" s="28" t="s">
        <v>589</v>
      </c>
    </row>
    <row r="890" spans="1:2" ht="12.75">
      <c r="A890" s="28" t="s">
        <v>1924</v>
      </c>
      <c r="B890" s="28" t="s">
        <v>218</v>
      </c>
    </row>
    <row r="891" spans="1:2" ht="12.75">
      <c r="A891" s="28" t="s">
        <v>1925</v>
      </c>
      <c r="B891" s="28" t="s">
        <v>1727</v>
      </c>
    </row>
    <row r="892" spans="1:2" ht="12.75">
      <c r="A892" s="28" t="s">
        <v>1925</v>
      </c>
      <c r="B892" s="28" t="s">
        <v>588</v>
      </c>
    </row>
    <row r="893" spans="1:2" ht="12.75">
      <c r="A893" s="28" t="s">
        <v>1925</v>
      </c>
      <c r="B893" s="28" t="s">
        <v>587</v>
      </c>
    </row>
    <row r="894" spans="1:2" ht="12.75">
      <c r="A894" s="28" t="s">
        <v>1925</v>
      </c>
      <c r="B894" s="28" t="s">
        <v>586</v>
      </c>
    </row>
    <row r="895" spans="1:2" ht="12.75">
      <c r="A895" s="28" t="s">
        <v>1925</v>
      </c>
      <c r="B895" s="28" t="s">
        <v>585</v>
      </c>
    </row>
    <row r="896" spans="1:2" ht="12.75">
      <c r="A896" s="28" t="s">
        <v>1925</v>
      </c>
      <c r="B896" s="28" t="s">
        <v>584</v>
      </c>
    </row>
    <row r="897" spans="1:2" ht="12.75">
      <c r="A897" s="28" t="s">
        <v>1925</v>
      </c>
      <c r="B897" s="28" t="s">
        <v>219</v>
      </c>
    </row>
    <row r="898" spans="1:2" ht="12.75">
      <c r="A898" s="28" t="s">
        <v>1925</v>
      </c>
      <c r="B898" s="28" t="s">
        <v>583</v>
      </c>
    </row>
    <row r="899" spans="1:2" ht="12.75">
      <c r="A899" s="28" t="s">
        <v>1925</v>
      </c>
      <c r="B899" s="28" t="s">
        <v>1447</v>
      </c>
    </row>
    <row r="900" spans="1:2" ht="12.75">
      <c r="A900" s="28" t="s">
        <v>1925</v>
      </c>
      <c r="B900" s="28" t="s">
        <v>582</v>
      </c>
    </row>
    <row r="901" spans="1:2" ht="12.75">
      <c r="A901" s="28" t="s">
        <v>1925</v>
      </c>
      <c r="B901" s="28" t="s">
        <v>581</v>
      </c>
    </row>
    <row r="902" spans="1:2" ht="12.75">
      <c r="A902" s="28" t="s">
        <v>1925</v>
      </c>
      <c r="B902" s="28" t="s">
        <v>1352</v>
      </c>
    </row>
    <row r="903" spans="1:2" ht="12.75">
      <c r="A903" s="28" t="s">
        <v>1917</v>
      </c>
      <c r="B903" s="28" t="s">
        <v>212</v>
      </c>
    </row>
    <row r="904" spans="1:2" ht="12.75">
      <c r="A904" s="28" t="s">
        <v>1917</v>
      </c>
      <c r="B904" s="28" t="s">
        <v>603</v>
      </c>
    </row>
    <row r="905" spans="1:2" ht="12.75">
      <c r="A905" s="28" t="s">
        <v>1917</v>
      </c>
      <c r="B905" s="28" t="s">
        <v>1417</v>
      </c>
    </row>
    <row r="906" spans="1:2" ht="12.75">
      <c r="A906" s="28" t="s">
        <v>1918</v>
      </c>
      <c r="B906" s="28" t="s">
        <v>1446</v>
      </c>
    </row>
    <row r="907" spans="1:2" ht="12.75">
      <c r="A907" s="28" t="s">
        <v>1918</v>
      </c>
      <c r="B907" s="28" t="s">
        <v>213</v>
      </c>
    </row>
    <row r="908" spans="1:2" ht="12.75">
      <c r="A908" s="28" t="s">
        <v>1860</v>
      </c>
      <c r="B908" s="28" t="s">
        <v>921</v>
      </c>
    </row>
    <row r="909" spans="1:2" ht="12.75">
      <c r="A909" s="28" t="s">
        <v>1860</v>
      </c>
      <c r="B909" s="28" t="s">
        <v>195</v>
      </c>
    </row>
    <row r="910" spans="1:2" ht="12.75">
      <c r="A910" s="28" t="s">
        <v>1860</v>
      </c>
      <c r="B910" s="28" t="s">
        <v>920</v>
      </c>
    </row>
    <row r="911" spans="1:2" ht="12.75">
      <c r="A911" s="28" t="s">
        <v>1864</v>
      </c>
      <c r="B911" s="28" t="s">
        <v>199</v>
      </c>
    </row>
    <row r="912" spans="1:2" ht="12.75">
      <c r="A912" s="28" t="s">
        <v>1865</v>
      </c>
      <c r="B912" s="28" t="s">
        <v>201</v>
      </c>
    </row>
    <row r="913" spans="1:2" ht="12.75">
      <c r="A913" s="28" t="s">
        <v>1865</v>
      </c>
      <c r="B913" s="28" t="s">
        <v>580</v>
      </c>
    </row>
    <row r="914" spans="1:2" ht="12.75">
      <c r="A914" s="28" t="s">
        <v>1865</v>
      </c>
      <c r="B914" s="28" t="s">
        <v>1488</v>
      </c>
    </row>
    <row r="915" spans="1:2" ht="12.75">
      <c r="A915" s="28" t="s">
        <v>1865</v>
      </c>
      <c r="B915" s="28" t="s">
        <v>579</v>
      </c>
    </row>
    <row r="916" spans="1:2" ht="12.75">
      <c r="A916" s="28" t="s">
        <v>1865</v>
      </c>
      <c r="B916" s="28" t="s">
        <v>1728</v>
      </c>
    </row>
    <row r="917" spans="1:2" ht="12.75">
      <c r="A917" s="28" t="s">
        <v>1867</v>
      </c>
      <c r="B917" s="28" t="s">
        <v>202</v>
      </c>
    </row>
    <row r="918" spans="1:2" ht="12.75">
      <c r="A918" s="28" t="s">
        <v>1867</v>
      </c>
      <c r="B918" s="28" t="s">
        <v>1729</v>
      </c>
    </row>
    <row r="919" spans="1:2" ht="12.75">
      <c r="A919" s="28" t="s">
        <v>1863</v>
      </c>
      <c r="B919" s="28" t="s">
        <v>569</v>
      </c>
    </row>
    <row r="920" spans="1:2" ht="12.75">
      <c r="A920" s="28" t="s">
        <v>1863</v>
      </c>
      <c r="B920" s="28" t="s">
        <v>198</v>
      </c>
    </row>
    <row r="921" spans="1:2" ht="12.75">
      <c r="A921" s="28" t="s">
        <v>1863</v>
      </c>
      <c r="B921" s="28" t="s">
        <v>568</v>
      </c>
    </row>
    <row r="922" spans="1:2" ht="12.75">
      <c r="A922" s="28" t="s">
        <v>1871</v>
      </c>
      <c r="B922" s="28" t="s">
        <v>1490</v>
      </c>
    </row>
    <row r="923" spans="1:2" ht="12.75">
      <c r="A923" s="28" t="s">
        <v>1871</v>
      </c>
      <c r="B923" s="28" t="s">
        <v>1621</v>
      </c>
    </row>
    <row r="924" spans="1:2" ht="12.75">
      <c r="A924" s="28" t="s">
        <v>1871</v>
      </c>
      <c r="B924" s="28" t="s">
        <v>1449</v>
      </c>
    </row>
    <row r="925" spans="1:2" ht="12.75">
      <c r="A925" s="28" t="s">
        <v>1873</v>
      </c>
      <c r="B925" s="28" t="s">
        <v>565</v>
      </c>
    </row>
    <row r="926" spans="1:2" ht="12.75">
      <c r="A926" s="28" t="s">
        <v>1873</v>
      </c>
      <c r="B926" s="28" t="s">
        <v>1622</v>
      </c>
    </row>
    <row r="927" spans="1:2" ht="12.75">
      <c r="A927" s="28" t="s">
        <v>1873</v>
      </c>
      <c r="B927" s="28" t="s">
        <v>564</v>
      </c>
    </row>
    <row r="928" spans="1:2" ht="12.75">
      <c r="A928" s="28" t="s">
        <v>1873</v>
      </c>
      <c r="B928" s="28" t="s">
        <v>200</v>
      </c>
    </row>
    <row r="929" spans="1:2" ht="12.75">
      <c r="A929" s="28" t="s">
        <v>1872</v>
      </c>
      <c r="B929" s="28" t="s">
        <v>1620</v>
      </c>
    </row>
    <row r="930" spans="1:2" ht="12.75">
      <c r="A930" s="28" t="s">
        <v>1872</v>
      </c>
      <c r="B930" s="28" t="s">
        <v>1489</v>
      </c>
    </row>
    <row r="931" spans="1:2" ht="12.75">
      <c r="A931" s="28" t="s">
        <v>1861</v>
      </c>
      <c r="B931" s="28" t="s">
        <v>574</v>
      </c>
    </row>
    <row r="932" spans="1:2" ht="12.75">
      <c r="A932" s="28" t="s">
        <v>1861</v>
      </c>
      <c r="B932" s="28" t="s">
        <v>196</v>
      </c>
    </row>
    <row r="933" spans="1:2" ht="12.75">
      <c r="A933" s="28" t="s">
        <v>1861</v>
      </c>
      <c r="B933" s="28" t="s">
        <v>1019</v>
      </c>
    </row>
    <row r="934" spans="1:2" ht="12.75">
      <c r="A934" s="28" t="s">
        <v>1874</v>
      </c>
      <c r="B934" s="28" t="s">
        <v>578</v>
      </c>
    </row>
    <row r="935" spans="1:2" ht="12.75">
      <c r="A935" s="28" t="s">
        <v>1874</v>
      </c>
      <c r="B935" s="28" t="s">
        <v>203</v>
      </c>
    </row>
    <row r="936" spans="1:2" ht="12.75">
      <c r="A936" s="28" t="s">
        <v>1874</v>
      </c>
      <c r="B936" s="28" t="s">
        <v>1448</v>
      </c>
    </row>
    <row r="937" spans="1:2" ht="12.75">
      <c r="A937" s="28" t="s">
        <v>1868</v>
      </c>
      <c r="B937" s="28" t="s">
        <v>575</v>
      </c>
    </row>
    <row r="938" spans="1:2" ht="12.75">
      <c r="A938" s="28" t="s">
        <v>1869</v>
      </c>
      <c r="B938" s="28" t="s">
        <v>576</v>
      </c>
    </row>
    <row r="939" spans="1:2" ht="12.75">
      <c r="A939" s="28" t="s">
        <v>1870</v>
      </c>
      <c r="B939" s="28" t="s">
        <v>577</v>
      </c>
    </row>
    <row r="940" spans="1:2" ht="12.75">
      <c r="A940" s="28" t="s">
        <v>1862</v>
      </c>
      <c r="B940" s="28" t="s">
        <v>1730</v>
      </c>
    </row>
    <row r="941" spans="1:2" ht="12.75">
      <c r="A941" s="28" t="s">
        <v>1862</v>
      </c>
      <c r="B941" s="28" t="s">
        <v>567</v>
      </c>
    </row>
    <row r="942" spans="1:2" ht="12.75">
      <c r="A942" s="28" t="s">
        <v>1862</v>
      </c>
      <c r="B942" s="28" t="s">
        <v>566</v>
      </c>
    </row>
    <row r="943" spans="1:2" ht="12.75">
      <c r="A943" s="28" t="s">
        <v>1862</v>
      </c>
      <c r="B943" s="28" t="s">
        <v>197</v>
      </c>
    </row>
    <row r="944" spans="1:2" ht="12.75">
      <c r="A944" s="28" t="s">
        <v>1866</v>
      </c>
      <c r="B944" s="28" t="s">
        <v>570</v>
      </c>
    </row>
    <row r="945" spans="1:2" ht="12.75">
      <c r="A945" s="28" t="s">
        <v>1866</v>
      </c>
      <c r="B945" s="28" t="s">
        <v>573</v>
      </c>
    </row>
    <row r="946" spans="1:2" ht="12.75">
      <c r="A946" s="28" t="s">
        <v>1866</v>
      </c>
      <c r="B946" s="28" t="s">
        <v>572</v>
      </c>
    </row>
    <row r="947" spans="1:2" ht="12.75">
      <c r="A947" s="28" t="s">
        <v>1866</v>
      </c>
      <c r="B947" s="28" t="s">
        <v>571</v>
      </c>
    </row>
    <row r="948" spans="1:2" ht="12.75">
      <c r="A948" s="28" t="s">
        <v>2778</v>
      </c>
      <c r="B948" s="28" t="s">
        <v>1353</v>
      </c>
    </row>
    <row r="949" spans="1:2" ht="12.75">
      <c r="A949" s="28" t="s">
        <v>2779</v>
      </c>
      <c r="B949" s="28" t="s">
        <v>1354</v>
      </c>
    </row>
    <row r="950" spans="1:2" ht="12.75">
      <c r="A950" s="28" t="s">
        <v>2780</v>
      </c>
      <c r="B950" s="28" t="s">
        <v>1355</v>
      </c>
    </row>
    <row r="951" spans="1:2" ht="12.75">
      <c r="A951" s="28" t="s">
        <v>2781</v>
      </c>
      <c r="B951" s="28" t="s">
        <v>1356</v>
      </c>
    </row>
    <row r="952" spans="1:2" ht="12.75">
      <c r="A952" s="28" t="s">
        <v>2782</v>
      </c>
      <c r="B952" s="28" t="s">
        <v>1357</v>
      </c>
    </row>
    <row r="953" spans="1:2" ht="12.75">
      <c r="A953" s="28" t="s">
        <v>2783</v>
      </c>
      <c r="B953" s="28" t="s">
        <v>1358</v>
      </c>
    </row>
    <row r="954" spans="1:2" ht="12.75">
      <c r="A954" s="28" t="s">
        <v>2784</v>
      </c>
      <c r="B954" s="28" t="s">
        <v>1359</v>
      </c>
    </row>
    <row r="955" spans="1:2" ht="12.75">
      <c r="A955" s="28" t="s">
        <v>2785</v>
      </c>
      <c r="B955" s="28" t="s">
        <v>1360</v>
      </c>
    </row>
    <row r="956" spans="1:2" ht="12.75">
      <c r="A956" s="28" t="s">
        <v>2786</v>
      </c>
      <c r="B956" s="28" t="s">
        <v>1361</v>
      </c>
    </row>
    <row r="957" spans="1:2" ht="12.75">
      <c r="A957" s="28" t="s">
        <v>2787</v>
      </c>
      <c r="B957" s="28" t="s">
        <v>1362</v>
      </c>
    </row>
    <row r="958" spans="1:2" ht="12.75">
      <c r="A958" s="28" t="s">
        <v>2788</v>
      </c>
      <c r="B958" s="28" t="s">
        <v>1363</v>
      </c>
    </row>
    <row r="959" spans="1:2" ht="12.75">
      <c r="A959" s="28" t="s">
        <v>2789</v>
      </c>
      <c r="B959" s="28" t="s">
        <v>1364</v>
      </c>
    </row>
    <row r="960" spans="1:2" ht="12.75">
      <c r="A960" s="28" t="s">
        <v>2790</v>
      </c>
      <c r="B960" s="28" t="s">
        <v>1365</v>
      </c>
    </row>
    <row r="961" spans="1:2" ht="12.75">
      <c r="A961" s="28" t="s">
        <v>2791</v>
      </c>
      <c r="B961" s="28" t="s">
        <v>1366</v>
      </c>
    </row>
    <row r="962" spans="1:2" ht="12.75">
      <c r="A962" s="28" t="s">
        <v>2792</v>
      </c>
      <c r="B962" s="28" t="s">
        <v>1367</v>
      </c>
    </row>
    <row r="963" spans="1:2" ht="12.75">
      <c r="A963" s="28" t="s">
        <v>2793</v>
      </c>
      <c r="B963" s="28" t="s">
        <v>1368</v>
      </c>
    </row>
    <row r="964" spans="1:2" ht="12.75">
      <c r="A964" s="28" t="s">
        <v>2794</v>
      </c>
      <c r="B964" s="28" t="s">
        <v>1369</v>
      </c>
    </row>
    <row r="965" spans="1:2" ht="12.75">
      <c r="A965" s="28" t="s">
        <v>2795</v>
      </c>
      <c r="B965" s="28" t="s">
        <v>1370</v>
      </c>
    </row>
    <row r="966" spans="1:2" ht="12.75">
      <c r="A966" s="28" t="s">
        <v>2796</v>
      </c>
      <c r="B966" s="28" t="s">
        <v>1371</v>
      </c>
    </row>
    <row r="967" spans="1:2" ht="12.75">
      <c r="A967" s="28" t="s">
        <v>2797</v>
      </c>
      <c r="B967" s="28" t="s">
        <v>1372</v>
      </c>
    </row>
    <row r="968" spans="1:2" ht="12.75">
      <c r="A968" s="28" t="s">
        <v>2798</v>
      </c>
      <c r="B968" s="28" t="s">
        <v>563</v>
      </c>
    </row>
    <row r="969" spans="1:2" ht="12.75">
      <c r="A969" s="28" t="s">
        <v>2026</v>
      </c>
      <c r="B969" s="28" t="s">
        <v>444</v>
      </c>
    </row>
    <row r="970" spans="1:2" ht="12.75">
      <c r="A970" s="28" t="s">
        <v>2026</v>
      </c>
      <c r="B970" s="28" t="s">
        <v>443</v>
      </c>
    </row>
    <row r="971" spans="1:2" ht="12.75">
      <c r="A971" s="28" t="s">
        <v>2026</v>
      </c>
      <c r="B971" s="28" t="s">
        <v>442</v>
      </c>
    </row>
    <row r="972" spans="1:2" ht="12.75">
      <c r="A972" s="28" t="s">
        <v>2026</v>
      </c>
      <c r="B972" s="28" t="s">
        <v>441</v>
      </c>
    </row>
    <row r="973" spans="1:2" ht="12.75">
      <c r="A973" s="28" t="s">
        <v>2026</v>
      </c>
      <c r="B973" s="28" t="s">
        <v>440</v>
      </c>
    </row>
    <row r="974" spans="1:2" ht="12.75">
      <c r="A974" s="28" t="s">
        <v>2026</v>
      </c>
      <c r="B974" s="28" t="s">
        <v>1377</v>
      </c>
    </row>
    <row r="975" spans="1:2" ht="12.75">
      <c r="A975" s="28" t="s">
        <v>2026</v>
      </c>
      <c r="B975" s="28" t="s">
        <v>439</v>
      </c>
    </row>
    <row r="976" spans="1:2" ht="12.75">
      <c r="A976" s="28" t="s">
        <v>2026</v>
      </c>
      <c r="B976" s="28" t="s">
        <v>248</v>
      </c>
    </row>
    <row r="977" spans="1:2" ht="12.75">
      <c r="A977" s="28" t="s">
        <v>2026</v>
      </c>
      <c r="B977" s="28" t="s">
        <v>438</v>
      </c>
    </row>
    <row r="978" spans="1:2" ht="12.75">
      <c r="A978" s="28" t="s">
        <v>2026</v>
      </c>
      <c r="B978" s="28" t="s">
        <v>437</v>
      </c>
    </row>
    <row r="979" spans="1:2" ht="12.75">
      <c r="A979" s="28" t="s">
        <v>2026</v>
      </c>
      <c r="B979" s="28" t="s">
        <v>436</v>
      </c>
    </row>
    <row r="980" spans="1:2" ht="12.75">
      <c r="A980" s="28" t="s">
        <v>2026</v>
      </c>
      <c r="B980" s="28" t="s">
        <v>435</v>
      </c>
    </row>
    <row r="981" spans="1:2" ht="12.75">
      <c r="A981" s="28" t="s">
        <v>2026</v>
      </c>
      <c r="B981" s="28" t="s">
        <v>434</v>
      </c>
    </row>
    <row r="982" spans="1:2" ht="12.75">
      <c r="A982" s="28" t="s">
        <v>2050</v>
      </c>
      <c r="B982" s="28" t="s">
        <v>1593</v>
      </c>
    </row>
    <row r="983" spans="1:2" ht="12.75">
      <c r="A983" s="28" t="s">
        <v>2050</v>
      </c>
      <c r="B983" s="28" t="s">
        <v>560</v>
      </c>
    </row>
    <row r="984" spans="1:2" ht="12.75">
      <c r="A984" s="28" t="s">
        <v>2050</v>
      </c>
      <c r="B984" s="28" t="s">
        <v>559</v>
      </c>
    </row>
    <row r="985" spans="1:2" ht="12.75">
      <c r="A985" s="28" t="s">
        <v>2050</v>
      </c>
      <c r="B985" s="28" t="s">
        <v>558</v>
      </c>
    </row>
    <row r="986" spans="1:2" ht="12.75">
      <c r="A986" s="28" t="s">
        <v>2799</v>
      </c>
      <c r="B986" s="28" t="s">
        <v>1450</v>
      </c>
    </row>
    <row r="987" spans="1:2" ht="12.75">
      <c r="A987" s="28" t="s">
        <v>2799</v>
      </c>
      <c r="B987" s="28" t="s">
        <v>557</v>
      </c>
    </row>
    <row r="988" spans="1:2" ht="12.75">
      <c r="A988" s="28" t="s">
        <v>2799</v>
      </c>
      <c r="B988" s="28" t="s">
        <v>556</v>
      </c>
    </row>
    <row r="989" spans="1:2" ht="12.75">
      <c r="A989" s="28" t="s">
        <v>2799</v>
      </c>
      <c r="B989" s="28" t="s">
        <v>555</v>
      </c>
    </row>
    <row r="990" spans="1:2" ht="12.75">
      <c r="A990" s="28" t="s">
        <v>2799</v>
      </c>
      <c r="B990" s="28" t="s">
        <v>554</v>
      </c>
    </row>
    <row r="991" spans="1:2" ht="12.75">
      <c r="A991" s="28" t="s">
        <v>2799</v>
      </c>
      <c r="B991" s="28" t="s">
        <v>553</v>
      </c>
    </row>
    <row r="992" spans="1:2" ht="12.75">
      <c r="A992" s="28" t="s">
        <v>2799</v>
      </c>
      <c r="B992" s="28" t="s">
        <v>552</v>
      </c>
    </row>
    <row r="993" spans="1:2" ht="12.75">
      <c r="A993" s="28" t="s">
        <v>2799</v>
      </c>
      <c r="B993" s="28" t="s">
        <v>551</v>
      </c>
    </row>
    <row r="994" spans="1:2" ht="12.75">
      <c r="A994" s="28" t="s">
        <v>2051</v>
      </c>
      <c r="B994" s="28" t="s">
        <v>540</v>
      </c>
    </row>
    <row r="995" spans="1:2" ht="12.75">
      <c r="A995" s="28" t="s">
        <v>2051</v>
      </c>
      <c r="B995" s="28" t="s">
        <v>539</v>
      </c>
    </row>
    <row r="996" spans="1:2" ht="12.75">
      <c r="A996" s="28" t="s">
        <v>2051</v>
      </c>
      <c r="B996" s="28" t="s">
        <v>538</v>
      </c>
    </row>
    <row r="997" spans="1:2" ht="12.75">
      <c r="A997" s="28" t="s">
        <v>2051</v>
      </c>
      <c r="B997" s="28" t="s">
        <v>537</v>
      </c>
    </row>
    <row r="998" spans="1:2" ht="12.75">
      <c r="A998" s="28" t="s">
        <v>2051</v>
      </c>
      <c r="B998" s="28" t="s">
        <v>1111</v>
      </c>
    </row>
    <row r="999" spans="1:2" ht="12.75">
      <c r="A999" s="28" t="s">
        <v>2051</v>
      </c>
      <c r="B999" s="28" t="s">
        <v>536</v>
      </c>
    </row>
    <row r="1000" spans="1:2" ht="12.75">
      <c r="A1000" s="28" t="s">
        <v>2051</v>
      </c>
      <c r="B1000" s="28" t="s">
        <v>535</v>
      </c>
    </row>
    <row r="1001" spans="1:2" ht="12.75">
      <c r="A1001" s="28" t="s">
        <v>2051</v>
      </c>
      <c r="B1001" s="28" t="s">
        <v>533</v>
      </c>
    </row>
    <row r="1002" spans="1:2" ht="12.75">
      <c r="A1002" s="28" t="s">
        <v>2051</v>
      </c>
      <c r="B1002" s="28" t="s">
        <v>534</v>
      </c>
    </row>
    <row r="1003" spans="1:2" ht="12.75">
      <c r="A1003" s="28" t="s">
        <v>2051</v>
      </c>
      <c r="B1003" s="28" t="s">
        <v>1701</v>
      </c>
    </row>
    <row r="1004" spans="1:2" ht="12.75">
      <c r="A1004" s="28" t="s">
        <v>2051</v>
      </c>
      <c r="B1004" s="28" t="s">
        <v>1702</v>
      </c>
    </row>
    <row r="1005" spans="1:2" ht="12.75">
      <c r="A1005" s="28" t="s">
        <v>2034</v>
      </c>
      <c r="B1005" s="28" t="s">
        <v>510</v>
      </c>
    </row>
    <row r="1006" spans="1:2" ht="12.75">
      <c r="A1006" s="28" t="s">
        <v>2034</v>
      </c>
      <c r="B1006" s="28" t="s">
        <v>1412</v>
      </c>
    </row>
    <row r="1007" spans="1:2" ht="12.75">
      <c r="A1007" s="28" t="s">
        <v>2034</v>
      </c>
      <c r="B1007" s="28" t="s">
        <v>253</v>
      </c>
    </row>
    <row r="1008" spans="1:2" ht="12.75">
      <c r="A1008" s="28" t="s">
        <v>2034</v>
      </c>
      <c r="B1008" s="28" t="s">
        <v>509</v>
      </c>
    </row>
    <row r="1009" spans="1:2" ht="12.75">
      <c r="A1009" s="28" t="s">
        <v>2033</v>
      </c>
      <c r="B1009" s="28" t="s">
        <v>252</v>
      </c>
    </row>
    <row r="1010" spans="1:2" ht="12.75">
      <c r="A1010" s="28" t="s">
        <v>2032</v>
      </c>
      <c r="B1010" s="28" t="s">
        <v>512</v>
      </c>
    </row>
    <row r="1011" spans="1:2" ht="12.75">
      <c r="A1011" s="28" t="s">
        <v>2031</v>
      </c>
      <c r="B1011" s="28" t="s">
        <v>251</v>
      </c>
    </row>
    <row r="1012" spans="1:2" ht="12.75">
      <c r="A1012" s="28" t="s">
        <v>2031</v>
      </c>
      <c r="B1012" s="28" t="s">
        <v>548</v>
      </c>
    </row>
    <row r="1013" spans="1:2" ht="12.75">
      <c r="A1013" s="28" t="s">
        <v>2031</v>
      </c>
      <c r="B1013" s="28" t="s">
        <v>547</v>
      </c>
    </row>
    <row r="1014" spans="1:2" ht="12.75">
      <c r="A1014" s="28" t="s">
        <v>2031</v>
      </c>
      <c r="B1014" s="28" t="s">
        <v>543</v>
      </c>
    </row>
    <row r="1015" spans="1:2" ht="12.75">
      <c r="A1015" s="28" t="s">
        <v>2031</v>
      </c>
      <c r="B1015" s="28" t="s">
        <v>1373</v>
      </c>
    </row>
    <row r="1016" spans="1:2" ht="12.75">
      <c r="A1016" s="28" t="s">
        <v>2031</v>
      </c>
      <c r="B1016" s="28" t="s">
        <v>541</v>
      </c>
    </row>
    <row r="1017" spans="1:2" ht="12.75">
      <c r="A1017" s="28" t="s">
        <v>2031</v>
      </c>
      <c r="B1017" s="28" t="s">
        <v>542</v>
      </c>
    </row>
    <row r="1018" spans="1:2" ht="12.75">
      <c r="A1018" s="28" t="s">
        <v>2029</v>
      </c>
      <c r="B1018" s="28" t="s">
        <v>447</v>
      </c>
    </row>
    <row r="1019" spans="1:2" ht="12.75">
      <c r="A1019" s="28" t="s">
        <v>2029</v>
      </c>
      <c r="B1019" s="28" t="s">
        <v>1629</v>
      </c>
    </row>
    <row r="1020" spans="1:2" ht="12.75">
      <c r="A1020" s="28" t="s">
        <v>2029</v>
      </c>
      <c r="B1020" s="28" t="s">
        <v>446</v>
      </c>
    </row>
    <row r="1021" spans="1:2" ht="12.75">
      <c r="A1021" s="28" t="s">
        <v>2029</v>
      </c>
      <c r="B1021" s="28" t="s">
        <v>1438</v>
      </c>
    </row>
    <row r="1022" spans="1:2" ht="12.75">
      <c r="A1022" s="28" t="s">
        <v>2029</v>
      </c>
      <c r="B1022" s="28" t="s">
        <v>209</v>
      </c>
    </row>
    <row r="1023" spans="1:2" ht="12.75">
      <c r="A1023" s="28" t="s">
        <v>2029</v>
      </c>
      <c r="B1023" s="28" t="s">
        <v>445</v>
      </c>
    </row>
    <row r="1024" spans="1:2" ht="12.75">
      <c r="A1024" s="28" t="s">
        <v>2028</v>
      </c>
      <c r="B1024" s="28" t="s">
        <v>494</v>
      </c>
    </row>
    <row r="1025" spans="1:2" ht="12.75">
      <c r="A1025" s="28" t="s">
        <v>2028</v>
      </c>
      <c r="B1025" s="28" t="s">
        <v>250</v>
      </c>
    </row>
    <row r="1026" spans="1:2" ht="12.75">
      <c r="A1026" s="28" t="s">
        <v>2028</v>
      </c>
      <c r="B1026" s="28" t="s">
        <v>1327</v>
      </c>
    </row>
    <row r="1027" spans="1:2" ht="12.75">
      <c r="A1027" s="28" t="s">
        <v>2028</v>
      </c>
      <c r="B1027" s="28" t="s">
        <v>1624</v>
      </c>
    </row>
    <row r="1028" spans="1:2" ht="12.75">
      <c r="A1028" s="28" t="s">
        <v>2028</v>
      </c>
      <c r="B1028" s="28" t="s">
        <v>493</v>
      </c>
    </row>
    <row r="1029" spans="1:2" ht="12.75">
      <c r="A1029" s="28" t="s">
        <v>2028</v>
      </c>
      <c r="B1029" s="28" t="s">
        <v>1177</v>
      </c>
    </row>
    <row r="1030" spans="1:2" ht="12.75">
      <c r="A1030" s="28" t="s">
        <v>2027</v>
      </c>
      <c r="B1030" s="28" t="s">
        <v>492</v>
      </c>
    </row>
    <row r="1031" spans="1:2" ht="12.75">
      <c r="A1031" s="28" t="s">
        <v>2027</v>
      </c>
      <c r="B1031" s="28" t="s">
        <v>491</v>
      </c>
    </row>
    <row r="1032" spans="1:2" ht="12.75">
      <c r="A1032" s="28" t="s">
        <v>2027</v>
      </c>
      <c r="B1032" s="28" t="s">
        <v>490</v>
      </c>
    </row>
    <row r="1033" spans="1:2" ht="12.75">
      <c r="A1033" s="28" t="s">
        <v>2027</v>
      </c>
      <c r="B1033" s="28" t="s">
        <v>489</v>
      </c>
    </row>
    <row r="1034" spans="1:2" ht="12.75">
      <c r="A1034" s="28" t="s">
        <v>2027</v>
      </c>
      <c r="B1034" s="28" t="s">
        <v>488</v>
      </c>
    </row>
    <row r="1035" spans="1:2" ht="12.75">
      <c r="A1035" s="28" t="s">
        <v>2027</v>
      </c>
      <c r="B1035" s="28" t="s">
        <v>249</v>
      </c>
    </row>
    <row r="1036" spans="1:2" ht="12.75">
      <c r="A1036" s="28" t="s">
        <v>2027</v>
      </c>
      <c r="B1036" s="28" t="s">
        <v>1270</v>
      </c>
    </row>
    <row r="1037" spans="1:2" ht="12.75">
      <c r="A1037" s="28" t="s">
        <v>2027</v>
      </c>
      <c r="B1037" s="28" t="s">
        <v>487</v>
      </c>
    </row>
    <row r="1038" spans="1:2" ht="12.75">
      <c r="A1038" s="28" t="s">
        <v>2027</v>
      </c>
      <c r="B1038" s="28" t="s">
        <v>486</v>
      </c>
    </row>
    <row r="1039" spans="1:2" ht="12.75">
      <c r="A1039" s="28" t="s">
        <v>2027</v>
      </c>
      <c r="B1039" s="28" t="s">
        <v>1625</v>
      </c>
    </row>
    <row r="1040" spans="1:2" ht="12.75">
      <c r="A1040" s="28" t="s">
        <v>2027</v>
      </c>
      <c r="B1040" s="28" t="s">
        <v>485</v>
      </c>
    </row>
    <row r="1041" spans="1:2" ht="12.75">
      <c r="A1041" s="28" t="s">
        <v>2027</v>
      </c>
      <c r="B1041" s="28" t="s">
        <v>484</v>
      </c>
    </row>
    <row r="1042" spans="1:2" ht="12.75">
      <c r="A1042" s="28" t="s">
        <v>2027</v>
      </c>
      <c r="B1042" s="28" t="s">
        <v>483</v>
      </c>
    </row>
    <row r="1043" spans="1:2" ht="12.75">
      <c r="A1043" s="28" t="s">
        <v>2027</v>
      </c>
      <c r="B1043" s="28" t="s">
        <v>482</v>
      </c>
    </row>
    <row r="1044" spans="1:2" ht="12.75">
      <c r="A1044" s="28" t="s">
        <v>2027</v>
      </c>
      <c r="B1044" s="28" t="s">
        <v>1461</v>
      </c>
    </row>
    <row r="1045" spans="1:2" ht="12.75">
      <c r="A1045" s="28" t="s">
        <v>2027</v>
      </c>
      <c r="B1045" s="28" t="s">
        <v>481</v>
      </c>
    </row>
    <row r="1046" spans="1:2" ht="12.75">
      <c r="A1046" s="28" t="s">
        <v>2027</v>
      </c>
      <c r="B1046" s="28" t="s">
        <v>1492</v>
      </c>
    </row>
    <row r="1047" spans="1:2" ht="12.75">
      <c r="A1047" s="28" t="s">
        <v>2027</v>
      </c>
      <c r="B1047" s="28" t="s">
        <v>480</v>
      </c>
    </row>
    <row r="1048" spans="1:2" ht="12.75">
      <c r="A1048" s="28" t="s">
        <v>2027</v>
      </c>
      <c r="B1048" s="28" t="s">
        <v>479</v>
      </c>
    </row>
    <row r="1049" spans="1:2" ht="12.75">
      <c r="A1049" s="28" t="s">
        <v>2027</v>
      </c>
      <c r="B1049" s="28" t="s">
        <v>478</v>
      </c>
    </row>
    <row r="1050" spans="1:2" ht="12.75">
      <c r="A1050" s="28" t="s">
        <v>2027</v>
      </c>
      <c r="B1050" s="28" t="s">
        <v>477</v>
      </c>
    </row>
    <row r="1051" spans="1:2" ht="12.75">
      <c r="A1051" s="28" t="s">
        <v>2027</v>
      </c>
      <c r="B1051" s="28" t="s">
        <v>476</v>
      </c>
    </row>
    <row r="1052" spans="1:2" ht="12.75">
      <c r="A1052" s="28" t="s">
        <v>2027</v>
      </c>
      <c r="B1052" s="28" t="s">
        <v>475</v>
      </c>
    </row>
    <row r="1053" spans="1:2" ht="12.75">
      <c r="A1053" s="28" t="s">
        <v>2027</v>
      </c>
      <c r="B1053" s="28" t="s">
        <v>474</v>
      </c>
    </row>
    <row r="1054" spans="1:2" ht="12.75">
      <c r="A1054" s="28" t="s">
        <v>2025</v>
      </c>
      <c r="B1054" s="28" t="s">
        <v>453</v>
      </c>
    </row>
    <row r="1055" spans="1:2" ht="12.75">
      <c r="A1055" s="28" t="s">
        <v>2025</v>
      </c>
      <c r="B1055" s="28" t="s">
        <v>452</v>
      </c>
    </row>
    <row r="1056" spans="1:2" ht="12.75">
      <c r="A1056" s="28" t="s">
        <v>2025</v>
      </c>
      <c r="B1056" s="28" t="s">
        <v>451</v>
      </c>
    </row>
    <row r="1057" spans="1:2" ht="12.75">
      <c r="A1057" s="28" t="s">
        <v>2025</v>
      </c>
      <c r="B1057" s="28" t="s">
        <v>450</v>
      </c>
    </row>
    <row r="1058" spans="1:2" ht="12.75">
      <c r="A1058" s="28" t="s">
        <v>2025</v>
      </c>
      <c r="B1058" s="28" t="s">
        <v>449</v>
      </c>
    </row>
    <row r="1059" spans="1:2" ht="12.75">
      <c r="A1059" s="28" t="s">
        <v>2025</v>
      </c>
      <c r="B1059" s="28" t="s">
        <v>247</v>
      </c>
    </row>
    <row r="1060" spans="1:2" ht="12.75">
      <c r="A1060" s="28" t="s">
        <v>2025</v>
      </c>
      <c r="B1060" s="28" t="s">
        <v>1628</v>
      </c>
    </row>
    <row r="1061" spans="1:2" ht="12.75">
      <c r="A1061" s="28" t="s">
        <v>2025</v>
      </c>
      <c r="B1061" s="28" t="s">
        <v>448</v>
      </c>
    </row>
    <row r="1062" spans="1:2" ht="12.75">
      <c r="A1062" s="28" t="s">
        <v>2024</v>
      </c>
      <c r="B1062" s="28" t="s">
        <v>562</v>
      </c>
    </row>
    <row r="1063" spans="1:2" ht="12.75">
      <c r="A1063" s="28" t="s">
        <v>2024</v>
      </c>
      <c r="B1063" s="28" t="s">
        <v>246</v>
      </c>
    </row>
    <row r="1064" spans="1:2" ht="12.75">
      <c r="A1064" s="28" t="s">
        <v>2023</v>
      </c>
      <c r="B1064" s="28" t="s">
        <v>515</v>
      </c>
    </row>
    <row r="1065" spans="1:2" ht="12.75">
      <c r="A1065" s="28" t="s">
        <v>2023</v>
      </c>
      <c r="B1065" s="28" t="s">
        <v>514</v>
      </c>
    </row>
    <row r="1066" spans="1:2" ht="12.75">
      <c r="A1066" s="28" t="s">
        <v>2023</v>
      </c>
      <c r="B1066" s="28" t="s">
        <v>513</v>
      </c>
    </row>
    <row r="1067" spans="1:2" ht="12.75">
      <c r="A1067" s="28" t="s">
        <v>2023</v>
      </c>
      <c r="B1067" s="28" t="s">
        <v>245</v>
      </c>
    </row>
    <row r="1068" spans="1:2" ht="12.75">
      <c r="A1068" s="28" t="s">
        <v>2022</v>
      </c>
      <c r="B1068" s="28" t="s">
        <v>550</v>
      </c>
    </row>
    <row r="1069" spans="1:2" ht="12.75">
      <c r="A1069" s="28" t="s">
        <v>2022</v>
      </c>
      <c r="B1069" s="28" t="s">
        <v>244</v>
      </c>
    </row>
    <row r="1070" spans="1:2" ht="12.75">
      <c r="A1070" s="28" t="s">
        <v>2022</v>
      </c>
      <c r="B1070" s="28" t="s">
        <v>549</v>
      </c>
    </row>
    <row r="1071" spans="1:2" ht="12.75">
      <c r="A1071" s="28" t="s">
        <v>2021</v>
      </c>
      <c r="B1071" s="28" t="s">
        <v>532</v>
      </c>
    </row>
    <row r="1072" spans="1:2" ht="12.75">
      <c r="A1072" s="28" t="s">
        <v>2021</v>
      </c>
      <c r="B1072" s="28" t="s">
        <v>531</v>
      </c>
    </row>
    <row r="1073" spans="1:2" ht="12.75">
      <c r="A1073" s="28" t="s">
        <v>2021</v>
      </c>
      <c r="B1073" s="28" t="s">
        <v>530</v>
      </c>
    </row>
    <row r="1074" spans="1:2" ht="12.75">
      <c r="A1074" s="28" t="s">
        <v>2021</v>
      </c>
      <c r="B1074" s="28" t="s">
        <v>529</v>
      </c>
    </row>
    <row r="1075" spans="1:2" ht="12.75">
      <c r="A1075" s="28" t="s">
        <v>2021</v>
      </c>
      <c r="B1075" s="28" t="s">
        <v>528</v>
      </c>
    </row>
    <row r="1076" spans="1:2" ht="12.75">
      <c r="A1076" s="28" t="s">
        <v>2021</v>
      </c>
      <c r="B1076" s="28" t="s">
        <v>527</v>
      </c>
    </row>
    <row r="1077" spans="1:2" ht="12.75">
      <c r="A1077" s="28" t="s">
        <v>2021</v>
      </c>
      <c r="B1077" s="28" t="s">
        <v>872</v>
      </c>
    </row>
    <row r="1078" spans="1:2" ht="12.75">
      <c r="A1078" s="28" t="s">
        <v>2021</v>
      </c>
      <c r="B1078" s="28" t="s">
        <v>243</v>
      </c>
    </row>
    <row r="1079" spans="1:2" ht="12.75">
      <c r="A1079" s="28" t="s">
        <v>2021</v>
      </c>
      <c r="B1079" s="28" t="s">
        <v>526</v>
      </c>
    </row>
    <row r="1080" spans="1:2" ht="12.75">
      <c r="A1080" s="28" t="s">
        <v>2021</v>
      </c>
      <c r="B1080" s="28" t="s">
        <v>525</v>
      </c>
    </row>
    <row r="1081" spans="1:2" ht="12.75">
      <c r="A1081" s="28" t="s">
        <v>2021</v>
      </c>
      <c r="B1081" s="28" t="s">
        <v>524</v>
      </c>
    </row>
    <row r="1082" spans="1:2" ht="12.75">
      <c r="A1082" s="28" t="s">
        <v>2021</v>
      </c>
      <c r="B1082" s="28" t="s">
        <v>523</v>
      </c>
    </row>
    <row r="1083" spans="1:2" ht="12.75">
      <c r="A1083" s="28" t="s">
        <v>2021</v>
      </c>
      <c r="B1083" s="28" t="s">
        <v>1435</v>
      </c>
    </row>
    <row r="1084" spans="1:2" ht="12.75">
      <c r="A1084" s="28" t="s">
        <v>2021</v>
      </c>
      <c r="B1084" s="28" t="s">
        <v>522</v>
      </c>
    </row>
    <row r="1085" spans="1:2" ht="12.75">
      <c r="A1085" s="28" t="s">
        <v>2021</v>
      </c>
      <c r="B1085" s="28" t="s">
        <v>521</v>
      </c>
    </row>
    <row r="1086" spans="1:2" ht="12.75">
      <c r="A1086" s="28" t="s">
        <v>2021</v>
      </c>
      <c r="B1086" s="28" t="s">
        <v>520</v>
      </c>
    </row>
    <row r="1087" spans="1:2" ht="12.75">
      <c r="A1087" s="28" t="s">
        <v>2021</v>
      </c>
      <c r="B1087" s="28" t="s">
        <v>519</v>
      </c>
    </row>
    <row r="1088" spans="1:2" ht="12.75">
      <c r="A1088" s="28" t="s">
        <v>2021</v>
      </c>
      <c r="B1088" s="28" t="s">
        <v>518</v>
      </c>
    </row>
    <row r="1089" spans="1:2" ht="12.75">
      <c r="A1089" s="28" t="s">
        <v>2021</v>
      </c>
      <c r="B1089" s="28" t="s">
        <v>517</v>
      </c>
    </row>
    <row r="1090" spans="1:2" ht="12.75">
      <c r="A1090" s="28" t="s">
        <v>2021</v>
      </c>
      <c r="B1090" s="28" t="s">
        <v>516</v>
      </c>
    </row>
    <row r="1091" spans="1:2" ht="12.75">
      <c r="A1091" s="28" t="s">
        <v>2800</v>
      </c>
      <c r="B1091" s="28" t="s">
        <v>2801</v>
      </c>
    </row>
    <row r="1092" spans="1:2" ht="12.75">
      <c r="A1092" s="28" t="s">
        <v>2020</v>
      </c>
      <c r="B1092" s="28" t="s">
        <v>242</v>
      </c>
    </row>
    <row r="1093" spans="1:2" ht="12.75">
      <c r="A1093" s="28" t="s">
        <v>2020</v>
      </c>
      <c r="B1093" s="28" t="s">
        <v>1491</v>
      </c>
    </row>
    <row r="1094" spans="1:2" ht="12.75">
      <c r="A1094" s="28" t="s">
        <v>2020</v>
      </c>
      <c r="B1094" s="28" t="s">
        <v>1436</v>
      </c>
    </row>
    <row r="1095" spans="1:2" ht="12.75">
      <c r="A1095" s="28" t="s">
        <v>2020</v>
      </c>
      <c r="B1095" s="28" t="s">
        <v>501</v>
      </c>
    </row>
    <row r="1096" spans="1:2" ht="12.75">
      <c r="A1096" s="28" t="s">
        <v>2020</v>
      </c>
      <c r="B1096" s="28" t="s">
        <v>1264</v>
      </c>
    </row>
    <row r="1097" spans="1:2" ht="12.75">
      <c r="A1097" s="28" t="s">
        <v>2020</v>
      </c>
      <c r="B1097" s="28" t="s">
        <v>500</v>
      </c>
    </row>
    <row r="1098" spans="1:2" ht="12.75">
      <c r="A1098" s="28" t="s">
        <v>2041</v>
      </c>
      <c r="B1098" s="28" t="s">
        <v>260</v>
      </c>
    </row>
    <row r="1099" spans="1:2" ht="12.75">
      <c r="A1099" s="28" t="s">
        <v>2041</v>
      </c>
      <c r="B1099" s="28" t="s">
        <v>508</v>
      </c>
    </row>
    <row r="1100" spans="1:2" ht="12.75">
      <c r="A1100" s="28" t="s">
        <v>2041</v>
      </c>
      <c r="B1100" s="28" t="s">
        <v>1623</v>
      </c>
    </row>
    <row r="1101" spans="1:2" ht="12.75">
      <c r="A1101" s="28" t="s">
        <v>2041</v>
      </c>
      <c r="B1101" s="28" t="s">
        <v>1271</v>
      </c>
    </row>
    <row r="1102" spans="1:2" ht="12.75">
      <c r="A1102" s="28" t="s">
        <v>2041</v>
      </c>
      <c r="B1102" s="28" t="s">
        <v>507</v>
      </c>
    </row>
    <row r="1103" spans="1:2" ht="12.75">
      <c r="A1103" s="28" t="s">
        <v>2041</v>
      </c>
      <c r="B1103" s="28" t="s">
        <v>506</v>
      </c>
    </row>
    <row r="1104" spans="1:2" ht="12.75">
      <c r="A1104" s="28" t="s">
        <v>2041</v>
      </c>
      <c r="B1104" s="28" t="s">
        <v>505</v>
      </c>
    </row>
    <row r="1105" spans="1:2" ht="12.75">
      <c r="A1105" s="28" t="s">
        <v>2041</v>
      </c>
      <c r="B1105" s="28" t="s">
        <v>504</v>
      </c>
    </row>
    <row r="1106" spans="1:2" ht="12.75">
      <c r="A1106" s="28" t="s">
        <v>2041</v>
      </c>
      <c r="B1106" s="28" t="s">
        <v>503</v>
      </c>
    </row>
    <row r="1107" spans="1:2" ht="12.75">
      <c r="A1107" s="28" t="s">
        <v>2041</v>
      </c>
      <c r="B1107" s="28" t="s">
        <v>502</v>
      </c>
    </row>
    <row r="1108" spans="1:2" ht="12.75">
      <c r="A1108" s="28" t="s">
        <v>2802</v>
      </c>
      <c r="B1108" s="28" t="s">
        <v>2803</v>
      </c>
    </row>
    <row r="1109" spans="1:2" ht="12.75">
      <c r="A1109" s="28" t="s">
        <v>2035</v>
      </c>
      <c r="B1109" s="28" t="s">
        <v>499</v>
      </c>
    </row>
    <row r="1110" spans="1:2" ht="12.75">
      <c r="A1110" s="28" t="s">
        <v>2035</v>
      </c>
      <c r="B1110" s="28" t="s">
        <v>1731</v>
      </c>
    </row>
    <row r="1111" spans="1:2" ht="12.75">
      <c r="A1111" s="28" t="s">
        <v>2035</v>
      </c>
      <c r="B1111" s="28" t="s">
        <v>498</v>
      </c>
    </row>
    <row r="1112" spans="1:2" ht="12.75">
      <c r="A1112" s="28" t="s">
        <v>2035</v>
      </c>
      <c r="B1112" s="28" t="s">
        <v>497</v>
      </c>
    </row>
    <row r="1113" spans="1:2" ht="12.75">
      <c r="A1113" s="28" t="s">
        <v>2035</v>
      </c>
      <c r="B1113" s="28" t="s">
        <v>496</v>
      </c>
    </row>
    <row r="1114" spans="1:2" ht="12.75">
      <c r="A1114" s="28" t="s">
        <v>2035</v>
      </c>
      <c r="B1114" s="28" t="s">
        <v>495</v>
      </c>
    </row>
    <row r="1115" spans="1:2" ht="12.75">
      <c r="A1115" s="28" t="s">
        <v>2804</v>
      </c>
      <c r="B1115" s="28" t="s">
        <v>561</v>
      </c>
    </row>
    <row r="1116" spans="1:2" ht="12.75">
      <c r="A1116" s="28" t="s">
        <v>2036</v>
      </c>
      <c r="B1116" s="28" t="s">
        <v>511</v>
      </c>
    </row>
    <row r="1117" spans="1:2" ht="12.75">
      <c r="A1117" s="28" t="s">
        <v>2036</v>
      </c>
      <c r="B1117" s="28" t="s">
        <v>255</v>
      </c>
    </row>
    <row r="1118" spans="1:2" ht="12.75">
      <c r="A1118" s="28" t="s">
        <v>2036</v>
      </c>
      <c r="B1118" s="28" t="s">
        <v>1374</v>
      </c>
    </row>
    <row r="1119" spans="1:2" ht="12.75">
      <c r="A1119" s="28" t="s">
        <v>2037</v>
      </c>
      <c r="B1119" s="28" t="s">
        <v>473</v>
      </c>
    </row>
    <row r="1120" spans="1:2" ht="12.75">
      <c r="A1120" s="28" t="s">
        <v>2037</v>
      </c>
      <c r="B1120" s="28" t="s">
        <v>472</v>
      </c>
    </row>
    <row r="1121" spans="1:2" ht="12.75">
      <c r="A1121" s="28" t="s">
        <v>2037</v>
      </c>
      <c r="B1121" s="28" t="s">
        <v>1375</v>
      </c>
    </row>
    <row r="1122" spans="1:2" ht="12.75">
      <c r="A1122" s="28" t="s">
        <v>2037</v>
      </c>
      <c r="B1122" s="28" t="s">
        <v>1419</v>
      </c>
    </row>
    <row r="1123" spans="1:2" ht="12.75">
      <c r="A1123" s="28" t="s">
        <v>2037</v>
      </c>
      <c r="B1123" s="28" t="s">
        <v>1269</v>
      </c>
    </row>
    <row r="1124" spans="1:2" ht="12.75">
      <c r="A1124" s="28" t="s">
        <v>2037</v>
      </c>
      <c r="B1124" s="28" t="s">
        <v>1451</v>
      </c>
    </row>
    <row r="1125" spans="1:2" ht="12.75">
      <c r="A1125" s="28" t="s">
        <v>2037</v>
      </c>
      <c r="B1125" s="28" t="s">
        <v>1376</v>
      </c>
    </row>
    <row r="1126" spans="1:2" ht="12.75">
      <c r="A1126" s="28" t="s">
        <v>2037</v>
      </c>
      <c r="B1126" s="28" t="s">
        <v>1452</v>
      </c>
    </row>
    <row r="1127" spans="1:2" ht="12.75">
      <c r="A1127" s="28" t="s">
        <v>2037</v>
      </c>
      <c r="B1127" s="28" t="s">
        <v>471</v>
      </c>
    </row>
    <row r="1128" spans="1:2" ht="12.75">
      <c r="A1128" s="28" t="s">
        <v>2037</v>
      </c>
      <c r="B1128" s="28" t="s">
        <v>470</v>
      </c>
    </row>
    <row r="1129" spans="1:2" ht="12.75">
      <c r="A1129" s="28" t="s">
        <v>2037</v>
      </c>
      <c r="B1129" s="28" t="s">
        <v>469</v>
      </c>
    </row>
    <row r="1130" spans="1:2" ht="12.75">
      <c r="A1130" s="28" t="s">
        <v>2037</v>
      </c>
      <c r="B1130" s="28" t="s">
        <v>256</v>
      </c>
    </row>
    <row r="1131" spans="1:2" ht="12.75">
      <c r="A1131" s="28" t="s">
        <v>2037</v>
      </c>
      <c r="B1131" s="28" t="s">
        <v>468</v>
      </c>
    </row>
    <row r="1132" spans="1:2" ht="12.75">
      <c r="A1132" s="28" t="s">
        <v>2037</v>
      </c>
      <c r="B1132" s="28" t="s">
        <v>467</v>
      </c>
    </row>
    <row r="1133" spans="1:2" ht="12.75">
      <c r="A1133" s="28" t="s">
        <v>2037</v>
      </c>
      <c r="B1133" s="28" t="s">
        <v>466</v>
      </c>
    </row>
    <row r="1134" spans="1:2" ht="12.75">
      <c r="A1134" s="28" t="s">
        <v>2037</v>
      </c>
      <c r="B1134" s="28" t="s">
        <v>465</v>
      </c>
    </row>
    <row r="1135" spans="1:2" ht="12.75">
      <c r="A1135" s="28" t="s">
        <v>2037</v>
      </c>
      <c r="B1135" s="28" t="s">
        <v>464</v>
      </c>
    </row>
    <row r="1136" spans="1:2" ht="12.75">
      <c r="A1136" s="28" t="s">
        <v>2037</v>
      </c>
      <c r="B1136" s="28" t="s">
        <v>1272</v>
      </c>
    </row>
    <row r="1137" spans="1:2" ht="12.75">
      <c r="A1137" s="28" t="s">
        <v>2037</v>
      </c>
      <c r="B1137" s="28" t="s">
        <v>463</v>
      </c>
    </row>
    <row r="1138" spans="1:2" ht="12.75">
      <c r="A1138" s="28" t="s">
        <v>2037</v>
      </c>
      <c r="B1138" s="28" t="s">
        <v>462</v>
      </c>
    </row>
    <row r="1139" spans="1:2" ht="12.75">
      <c r="A1139" s="28" t="s">
        <v>2037</v>
      </c>
      <c r="B1139" s="28" t="s">
        <v>461</v>
      </c>
    </row>
    <row r="1140" spans="1:2" ht="12.75">
      <c r="A1140" s="28" t="s">
        <v>2037</v>
      </c>
      <c r="B1140" s="28" t="s">
        <v>460</v>
      </c>
    </row>
    <row r="1141" spans="1:2" ht="12.75">
      <c r="A1141" s="28" t="s">
        <v>2037</v>
      </c>
      <c r="B1141" s="28" t="s">
        <v>1273</v>
      </c>
    </row>
    <row r="1142" spans="1:2" ht="12.75">
      <c r="A1142" s="28" t="s">
        <v>2037</v>
      </c>
      <c r="B1142" s="28" t="s">
        <v>459</v>
      </c>
    </row>
    <row r="1143" spans="1:2" ht="12.75">
      <c r="A1143" s="28" t="s">
        <v>2037</v>
      </c>
      <c r="B1143" s="28" t="s">
        <v>458</v>
      </c>
    </row>
    <row r="1144" spans="1:2" ht="12.75">
      <c r="A1144" s="28" t="s">
        <v>2037</v>
      </c>
      <c r="B1144" s="28" t="s">
        <v>1626</v>
      </c>
    </row>
    <row r="1145" spans="1:2" ht="12.75">
      <c r="A1145" s="28" t="s">
        <v>2037</v>
      </c>
      <c r="B1145" s="28" t="s">
        <v>1627</v>
      </c>
    </row>
    <row r="1146" spans="1:2" ht="12.75">
      <c r="A1146" s="28" t="s">
        <v>2037</v>
      </c>
      <c r="B1146" s="28" t="s">
        <v>457</v>
      </c>
    </row>
    <row r="1147" spans="1:2" ht="12.75">
      <c r="A1147" s="28" t="s">
        <v>2037</v>
      </c>
      <c r="B1147" s="28" t="s">
        <v>456</v>
      </c>
    </row>
    <row r="1148" spans="1:2" ht="12.75">
      <c r="A1148" s="28" t="s">
        <v>2037</v>
      </c>
      <c r="B1148" s="28" t="s">
        <v>455</v>
      </c>
    </row>
    <row r="1149" spans="1:2" ht="12.75">
      <c r="A1149" s="28" t="s">
        <v>2038</v>
      </c>
      <c r="B1149" s="28" t="s">
        <v>454</v>
      </c>
    </row>
    <row r="1150" spans="1:2" ht="12.75">
      <c r="A1150" s="28" t="s">
        <v>2039</v>
      </c>
      <c r="B1150" s="28" t="s">
        <v>227</v>
      </c>
    </row>
    <row r="1151" spans="1:2" ht="12.75">
      <c r="A1151" s="28" t="s">
        <v>2030</v>
      </c>
      <c r="B1151" s="28" t="s">
        <v>1630</v>
      </c>
    </row>
    <row r="1152" spans="1:2" ht="12.75">
      <c r="A1152" s="28" t="s">
        <v>2030</v>
      </c>
      <c r="B1152" s="28" t="s">
        <v>1493</v>
      </c>
    </row>
    <row r="1153" spans="1:2" ht="12.75">
      <c r="A1153" s="28" t="s">
        <v>2030</v>
      </c>
      <c r="B1153" s="28" t="s">
        <v>1494</v>
      </c>
    </row>
    <row r="1154" spans="1:2" ht="12.75">
      <c r="A1154" s="28" t="s">
        <v>2030</v>
      </c>
      <c r="B1154" s="28" t="s">
        <v>1396</v>
      </c>
    </row>
    <row r="1155" spans="1:2" ht="12.75">
      <c r="A1155" s="28" t="s">
        <v>2030</v>
      </c>
      <c r="B1155" s="28" t="s">
        <v>1397</v>
      </c>
    </row>
    <row r="1156" spans="1:2" ht="12.75">
      <c r="A1156" s="28" t="s">
        <v>2030</v>
      </c>
      <c r="B1156" s="28" t="s">
        <v>1244</v>
      </c>
    </row>
    <row r="1157" spans="1:2" ht="12.75">
      <c r="A1157" s="28" t="s">
        <v>2040</v>
      </c>
      <c r="B1157" s="28" t="s">
        <v>546</v>
      </c>
    </row>
    <row r="1158" spans="1:2" ht="12.75">
      <c r="A1158" s="28" t="s">
        <v>2040</v>
      </c>
      <c r="B1158" s="28" t="s">
        <v>545</v>
      </c>
    </row>
    <row r="1159" spans="1:2" ht="12.75">
      <c r="A1159" s="28" t="s">
        <v>2040</v>
      </c>
      <c r="B1159" s="28" t="s">
        <v>544</v>
      </c>
    </row>
    <row r="1160" spans="1:2" ht="12.75">
      <c r="A1160" s="28" t="s">
        <v>2040</v>
      </c>
      <c r="B1160" s="28" t="s">
        <v>1559</v>
      </c>
    </row>
    <row r="1161" spans="1:2" ht="12.75">
      <c r="A1161" s="28" t="s">
        <v>2061</v>
      </c>
      <c r="B1161" s="28" t="s">
        <v>432</v>
      </c>
    </row>
    <row r="1162" spans="1:2" ht="12.75">
      <c r="A1162" s="28" t="s">
        <v>2057</v>
      </c>
      <c r="B1162" s="28" t="s">
        <v>431</v>
      </c>
    </row>
    <row r="1163" spans="1:2" ht="12.75">
      <c r="A1163" s="28" t="s">
        <v>2057</v>
      </c>
      <c r="B1163" s="28" t="s">
        <v>1379</v>
      </c>
    </row>
    <row r="1164" spans="1:2" ht="12.75">
      <c r="A1164" s="28" t="s">
        <v>2089</v>
      </c>
      <c r="B1164" s="28" t="s">
        <v>433</v>
      </c>
    </row>
    <row r="1165" spans="1:2" ht="12.75">
      <c r="A1165" s="28" t="s">
        <v>2060</v>
      </c>
      <c r="B1165" s="28" t="s">
        <v>1380</v>
      </c>
    </row>
    <row r="1166" spans="1:2" ht="12.75">
      <c r="A1166" s="28" t="s">
        <v>2058</v>
      </c>
      <c r="B1166" s="28" t="s">
        <v>1381</v>
      </c>
    </row>
    <row r="1167" spans="1:2" ht="12.75">
      <c r="A1167" s="28" t="s">
        <v>2059</v>
      </c>
      <c r="B1167" s="28" t="s">
        <v>1378</v>
      </c>
    </row>
    <row r="1168" spans="1:2" ht="12.75">
      <c r="A1168" s="28" t="s">
        <v>2805</v>
      </c>
      <c r="B1168" s="28" t="s">
        <v>1240</v>
      </c>
    </row>
    <row r="1169" spans="1:2" ht="12.75">
      <c r="A1169" s="28" t="s">
        <v>1957</v>
      </c>
      <c r="B1169" s="28" t="s">
        <v>1560</v>
      </c>
    </row>
    <row r="1170" spans="1:2" ht="12.75">
      <c r="A1170" s="28" t="s">
        <v>1957</v>
      </c>
      <c r="B1170" s="28" t="s">
        <v>1193</v>
      </c>
    </row>
    <row r="1171" spans="1:2" ht="12.75">
      <c r="A1171" s="28" t="s">
        <v>1957</v>
      </c>
      <c r="B1171" s="28" t="s">
        <v>2806</v>
      </c>
    </row>
    <row r="1172" spans="1:2" ht="12.75">
      <c r="A1172" s="28" t="s">
        <v>1957</v>
      </c>
      <c r="B1172" s="28" t="s">
        <v>1192</v>
      </c>
    </row>
    <row r="1173" spans="1:2" ht="12.75">
      <c r="A1173" s="28" t="s">
        <v>1959</v>
      </c>
      <c r="B1173" s="28" t="s">
        <v>1195</v>
      </c>
    </row>
    <row r="1174" spans="1:2" ht="12.75">
      <c r="A1174" s="28" t="s">
        <v>1959</v>
      </c>
      <c r="B1174" s="28" t="s">
        <v>1194</v>
      </c>
    </row>
    <row r="1175" spans="1:2" ht="12.75">
      <c r="A1175" s="28" t="s">
        <v>1961</v>
      </c>
      <c r="B1175" s="28" t="s">
        <v>1424</v>
      </c>
    </row>
    <row r="1176" spans="1:2" ht="12.75">
      <c r="A1176" s="28" t="s">
        <v>1961</v>
      </c>
      <c r="B1176" s="28" t="s">
        <v>1215</v>
      </c>
    </row>
    <row r="1177" spans="1:2" ht="12.75">
      <c r="A1177" s="28" t="s">
        <v>1961</v>
      </c>
      <c r="B1177" s="28" t="s">
        <v>1214</v>
      </c>
    </row>
    <row r="1178" spans="1:2" ht="12.75">
      <c r="A1178" s="28" t="s">
        <v>1961</v>
      </c>
      <c r="B1178" s="28" t="s">
        <v>225</v>
      </c>
    </row>
    <row r="1179" spans="1:2" ht="12.75">
      <c r="A1179" s="28" t="s">
        <v>1961</v>
      </c>
      <c r="B1179" s="28" t="s">
        <v>1213</v>
      </c>
    </row>
    <row r="1180" spans="1:2" ht="12.75">
      <c r="A1180" s="28" t="s">
        <v>1961</v>
      </c>
      <c r="B1180" s="28" t="s">
        <v>1212</v>
      </c>
    </row>
    <row r="1181" spans="1:2" ht="12.75">
      <c r="A1181" s="28" t="s">
        <v>1962</v>
      </c>
      <c r="B1181" s="28" t="s">
        <v>1462</v>
      </c>
    </row>
    <row r="1182" spans="1:2" ht="12.75">
      <c r="A1182" s="28" t="s">
        <v>1962</v>
      </c>
      <c r="B1182" s="28" t="s">
        <v>1141</v>
      </c>
    </row>
    <row r="1183" spans="1:2" ht="12.75">
      <c r="A1183" s="28" t="s">
        <v>1962</v>
      </c>
      <c r="B1183" s="28" t="s">
        <v>1140</v>
      </c>
    </row>
    <row r="1184" spans="1:2" ht="12.75">
      <c r="A1184" s="28" t="s">
        <v>1962</v>
      </c>
      <c r="B1184" s="28" t="s">
        <v>1139</v>
      </c>
    </row>
    <row r="1185" spans="1:2" ht="12.75">
      <c r="A1185" s="28" t="s">
        <v>1962</v>
      </c>
      <c r="B1185" s="28" t="s">
        <v>1138</v>
      </c>
    </row>
    <row r="1186" spans="1:2" ht="12.75">
      <c r="A1186" s="28" t="s">
        <v>1962</v>
      </c>
      <c r="B1186" s="28" t="s">
        <v>1137</v>
      </c>
    </row>
    <row r="1187" spans="1:2" ht="12.75">
      <c r="A1187" s="28" t="s">
        <v>1962</v>
      </c>
      <c r="B1187" s="28" t="s">
        <v>1249</v>
      </c>
    </row>
    <row r="1188" spans="1:2" ht="12.75">
      <c r="A1188" s="28" t="s">
        <v>1962</v>
      </c>
      <c r="B1188" s="28" t="s">
        <v>1567</v>
      </c>
    </row>
    <row r="1189" spans="1:2" ht="12.75">
      <c r="A1189" s="28" t="s">
        <v>1962</v>
      </c>
      <c r="B1189" s="28" t="s">
        <v>1136</v>
      </c>
    </row>
    <row r="1190" spans="1:2" ht="12.75">
      <c r="A1190" s="28" t="s">
        <v>1962</v>
      </c>
      <c r="B1190" s="28" t="s">
        <v>2807</v>
      </c>
    </row>
    <row r="1191" spans="1:2" ht="12.75">
      <c r="A1191" s="28" t="s">
        <v>1962</v>
      </c>
      <c r="B1191" s="28" t="s">
        <v>1135</v>
      </c>
    </row>
    <row r="1192" spans="1:2" ht="12.75">
      <c r="A1192" s="28" t="s">
        <v>1962</v>
      </c>
      <c r="B1192" s="28" t="s">
        <v>1699</v>
      </c>
    </row>
    <row r="1193" spans="1:2" ht="12.75">
      <c r="A1193" s="28" t="s">
        <v>1962</v>
      </c>
      <c r="B1193" s="28" t="s">
        <v>1134</v>
      </c>
    </row>
    <row r="1194" spans="1:2" ht="12.75">
      <c r="A1194" s="28" t="s">
        <v>1962</v>
      </c>
      <c r="B1194" s="28" t="s">
        <v>1463</v>
      </c>
    </row>
    <row r="1195" spans="1:2" ht="12.75">
      <c r="A1195" s="28" t="s">
        <v>1962</v>
      </c>
      <c r="B1195" s="28" t="s">
        <v>1133</v>
      </c>
    </row>
    <row r="1196" spans="1:2" ht="12.75">
      <c r="A1196" s="28" t="s">
        <v>1962</v>
      </c>
      <c r="B1196" s="28" t="s">
        <v>1251</v>
      </c>
    </row>
    <row r="1197" spans="1:2" ht="12.75">
      <c r="A1197" s="28" t="s">
        <v>1962</v>
      </c>
      <c r="B1197" s="28" t="s">
        <v>1132</v>
      </c>
    </row>
    <row r="1198" spans="1:2" ht="12.75">
      <c r="A1198" s="28" t="s">
        <v>1962</v>
      </c>
      <c r="B1198" s="28" t="s">
        <v>1131</v>
      </c>
    </row>
    <row r="1199" spans="1:2" ht="12.75">
      <c r="A1199" s="28" t="s">
        <v>1962</v>
      </c>
      <c r="B1199" s="28" t="s">
        <v>1568</v>
      </c>
    </row>
    <row r="1200" spans="1:2" ht="12.75">
      <c r="A1200" s="28" t="s">
        <v>1962</v>
      </c>
      <c r="B1200" s="28" t="s">
        <v>1130</v>
      </c>
    </row>
    <row r="1201" spans="1:2" ht="12.75">
      <c r="A1201" s="28" t="s">
        <v>1962</v>
      </c>
      <c r="B1201" s="28" t="s">
        <v>1277</v>
      </c>
    </row>
    <row r="1202" spans="1:2" ht="12.75">
      <c r="A1202" s="28" t="s">
        <v>1962</v>
      </c>
      <c r="B1202" s="28" t="s">
        <v>1129</v>
      </c>
    </row>
    <row r="1203" spans="1:2" ht="12.75">
      <c r="A1203" s="28" t="s">
        <v>1962</v>
      </c>
      <c r="B1203" s="28" t="s">
        <v>1128</v>
      </c>
    </row>
    <row r="1204" spans="1:2" ht="12.75">
      <c r="A1204" s="28" t="s">
        <v>1963</v>
      </c>
      <c r="B1204" s="28" t="s">
        <v>1232</v>
      </c>
    </row>
    <row r="1205" spans="1:2" ht="12.75">
      <c r="A1205" s="28" t="s">
        <v>1963</v>
      </c>
      <c r="B1205" s="28" t="s">
        <v>1231</v>
      </c>
    </row>
    <row r="1206" spans="1:2" ht="12.75">
      <c r="A1206" s="28" t="s">
        <v>1963</v>
      </c>
      <c r="B1206" s="28" t="s">
        <v>1230</v>
      </c>
    </row>
    <row r="1207" spans="1:2" ht="12.75">
      <c r="A1207" s="28" t="s">
        <v>1963</v>
      </c>
      <c r="B1207" s="28" t="s">
        <v>1229</v>
      </c>
    </row>
    <row r="1208" spans="1:2" ht="12.75">
      <c r="A1208" s="28" t="s">
        <v>1963</v>
      </c>
      <c r="B1208" s="28" t="s">
        <v>227</v>
      </c>
    </row>
    <row r="1209" spans="1:2" ht="12.75">
      <c r="A1209" s="28" t="s">
        <v>1963</v>
      </c>
      <c r="B1209" s="28" t="s">
        <v>1228</v>
      </c>
    </row>
    <row r="1210" spans="1:2" ht="12.75">
      <c r="A1210" s="28" t="s">
        <v>1970</v>
      </c>
      <c r="B1210" s="28" t="s">
        <v>774</v>
      </c>
    </row>
    <row r="1211" spans="1:2" ht="12.75">
      <c r="A1211" s="28" t="s">
        <v>1970</v>
      </c>
      <c r="B1211" s="28" t="s">
        <v>546</v>
      </c>
    </row>
    <row r="1212" spans="1:2" ht="12.75">
      <c r="A1212" s="28" t="s">
        <v>1970</v>
      </c>
      <c r="B1212" s="28" t="s">
        <v>772</v>
      </c>
    </row>
    <row r="1213" spans="1:2" ht="12.75">
      <c r="A1213" s="28" t="s">
        <v>1970</v>
      </c>
      <c r="B1213" s="28" t="s">
        <v>1199</v>
      </c>
    </row>
    <row r="1214" spans="1:2" ht="12.75">
      <c r="A1214" s="28" t="s">
        <v>1970</v>
      </c>
      <c r="B1214" s="28" t="s">
        <v>1198</v>
      </c>
    </row>
    <row r="1215" spans="1:2" ht="12.75">
      <c r="A1215" s="28" t="s">
        <v>1970</v>
      </c>
      <c r="B1215" s="28" t="s">
        <v>1197</v>
      </c>
    </row>
    <row r="1216" spans="1:2" ht="12.75">
      <c r="A1216" s="28" t="s">
        <v>1970</v>
      </c>
      <c r="B1216" s="28" t="s">
        <v>770</v>
      </c>
    </row>
    <row r="1217" spans="1:2" ht="12.75">
      <c r="A1217" s="28" t="s">
        <v>1970</v>
      </c>
      <c r="B1217" s="28" t="s">
        <v>1558</v>
      </c>
    </row>
    <row r="1218" spans="1:2" ht="12.75">
      <c r="A1218" s="28" t="s">
        <v>1970</v>
      </c>
      <c r="B1218" s="28" t="s">
        <v>1559</v>
      </c>
    </row>
    <row r="1219" spans="1:2" ht="12.75">
      <c r="A1219" s="28" t="s">
        <v>1970</v>
      </c>
      <c r="B1219" s="28" t="s">
        <v>1196</v>
      </c>
    </row>
    <row r="1220" spans="1:2" ht="12.75">
      <c r="A1220" s="28" t="s">
        <v>1970</v>
      </c>
      <c r="B1220" s="28" t="s">
        <v>2808</v>
      </c>
    </row>
    <row r="1221" spans="1:2" ht="12.75">
      <c r="A1221" s="28" t="s">
        <v>1970</v>
      </c>
      <c r="B1221" s="28" t="s">
        <v>273</v>
      </c>
    </row>
    <row r="1222" spans="1:2" ht="12.75">
      <c r="A1222" s="28" t="s">
        <v>1974</v>
      </c>
      <c r="B1222" s="28" t="s">
        <v>1189</v>
      </c>
    </row>
    <row r="1223" spans="1:2" ht="12.75">
      <c r="A1223" s="28" t="s">
        <v>1974</v>
      </c>
      <c r="B1223" s="28" t="s">
        <v>226</v>
      </c>
    </row>
    <row r="1224" spans="1:2" ht="12.75">
      <c r="A1224" s="28" t="s">
        <v>1974</v>
      </c>
      <c r="B1224" s="28" t="s">
        <v>1188</v>
      </c>
    </row>
    <row r="1225" spans="1:2" ht="12.75">
      <c r="A1225" s="28" t="s">
        <v>1974</v>
      </c>
      <c r="B1225" s="28" t="s">
        <v>1187</v>
      </c>
    </row>
    <row r="1226" spans="1:2" ht="12.75">
      <c r="A1226" s="28" t="s">
        <v>1979</v>
      </c>
      <c r="B1226" s="28" t="s">
        <v>1239</v>
      </c>
    </row>
    <row r="1227" spans="1:2" ht="12.75">
      <c r="A1227" s="28" t="s">
        <v>1979</v>
      </c>
      <c r="B1227" s="28" t="s">
        <v>1238</v>
      </c>
    </row>
    <row r="1228" spans="1:2" ht="12.75">
      <c r="A1228" s="28" t="s">
        <v>1979</v>
      </c>
      <c r="B1228" s="28" t="s">
        <v>1237</v>
      </c>
    </row>
    <row r="1229" spans="1:2" ht="12.75">
      <c r="A1229" s="28" t="s">
        <v>1979</v>
      </c>
      <c r="B1229" s="28" t="s">
        <v>1236</v>
      </c>
    </row>
    <row r="1230" spans="1:2" ht="12.75">
      <c r="A1230" s="28" t="s">
        <v>1979</v>
      </c>
      <c r="B1230" s="28" t="s">
        <v>1422</v>
      </c>
    </row>
    <row r="1231" spans="1:2" ht="12.75">
      <c r="A1231" s="28" t="s">
        <v>1979</v>
      </c>
      <c r="B1231" s="28" t="s">
        <v>231</v>
      </c>
    </row>
    <row r="1232" spans="1:2" ht="12.75">
      <c r="A1232" s="28" t="s">
        <v>1979</v>
      </c>
      <c r="B1232" s="28" t="s">
        <v>1235</v>
      </c>
    </row>
    <row r="1233" spans="1:2" ht="12.75">
      <c r="A1233" s="28" t="s">
        <v>1979</v>
      </c>
      <c r="B1233" s="28" t="s">
        <v>1234</v>
      </c>
    </row>
    <row r="1234" spans="1:2" ht="12.75">
      <c r="A1234" s="28" t="s">
        <v>1979</v>
      </c>
      <c r="B1234" s="28" t="s">
        <v>1233</v>
      </c>
    </row>
    <row r="1235" spans="1:2" ht="12.75">
      <c r="A1235" s="28" t="s">
        <v>1979</v>
      </c>
      <c r="B1235" s="28" t="s">
        <v>1423</v>
      </c>
    </row>
    <row r="1236" spans="1:2" ht="12.75">
      <c r="A1236" s="28" t="s">
        <v>2809</v>
      </c>
      <c r="B1236" s="28" t="s">
        <v>2810</v>
      </c>
    </row>
    <row r="1237" spans="1:2" ht="12.75">
      <c r="A1237" s="28" t="s">
        <v>1980</v>
      </c>
      <c r="B1237" s="28" t="s">
        <v>224</v>
      </c>
    </row>
    <row r="1238" spans="1:2" ht="12.75">
      <c r="A1238" s="28" t="s">
        <v>1980</v>
      </c>
      <c r="B1238" s="28" t="s">
        <v>1225</v>
      </c>
    </row>
    <row r="1239" spans="1:2" ht="12.75">
      <c r="A1239" s="28" t="s">
        <v>1980</v>
      </c>
      <c r="B1239" s="28" t="s">
        <v>1224</v>
      </c>
    </row>
    <row r="1240" spans="1:2" ht="12.75">
      <c r="A1240" s="28" t="s">
        <v>1980</v>
      </c>
      <c r="B1240" s="28" t="s">
        <v>1223</v>
      </c>
    </row>
    <row r="1241" spans="1:2" ht="12.75">
      <c r="A1241" s="28" t="s">
        <v>1981</v>
      </c>
      <c r="B1241" s="28" t="s">
        <v>1553</v>
      </c>
    </row>
    <row r="1242" spans="1:2" ht="12.75">
      <c r="A1242" s="28" t="s">
        <v>1981</v>
      </c>
      <c r="B1242" s="28" t="s">
        <v>580</v>
      </c>
    </row>
    <row r="1243" spans="1:2" ht="12.75">
      <c r="A1243" s="28" t="s">
        <v>1981</v>
      </c>
      <c r="B1243" s="28" t="s">
        <v>840</v>
      </c>
    </row>
    <row r="1244" spans="1:2" ht="12.75">
      <c r="A1244" s="28" t="s">
        <v>1981</v>
      </c>
      <c r="B1244" s="28" t="s">
        <v>839</v>
      </c>
    </row>
    <row r="1245" spans="1:2" ht="12.75">
      <c r="A1245" s="28" t="s">
        <v>1958</v>
      </c>
      <c r="B1245" s="28" t="s">
        <v>1208</v>
      </c>
    </row>
    <row r="1246" spans="1:2" ht="12.75">
      <c r="A1246" s="28" t="s">
        <v>1958</v>
      </c>
      <c r="B1246" s="28" t="s">
        <v>1207</v>
      </c>
    </row>
    <row r="1247" spans="1:2" ht="12.75">
      <c r="A1247" s="28" t="s">
        <v>1958</v>
      </c>
      <c r="B1247" s="28" t="s">
        <v>1557</v>
      </c>
    </row>
    <row r="1248" spans="1:2" ht="12.75">
      <c r="A1248" s="28" t="s">
        <v>1958</v>
      </c>
      <c r="B1248" s="28" t="s">
        <v>1204</v>
      </c>
    </row>
    <row r="1249" spans="1:2" ht="12.75">
      <c r="A1249" s="28" t="s">
        <v>1958</v>
      </c>
      <c r="B1249" s="28" t="s">
        <v>1206</v>
      </c>
    </row>
    <row r="1250" spans="1:2" ht="12.75">
      <c r="A1250" s="28" t="s">
        <v>1958</v>
      </c>
      <c r="B1250" s="28" t="s">
        <v>1205</v>
      </c>
    </row>
    <row r="1251" spans="1:2" ht="12.75">
      <c r="A1251" s="28" t="s">
        <v>1958</v>
      </c>
      <c r="B1251" s="28" t="s">
        <v>1696</v>
      </c>
    </row>
    <row r="1252" spans="1:2" ht="12.75">
      <c r="A1252" s="28" t="s">
        <v>1958</v>
      </c>
      <c r="B1252" s="28" t="s">
        <v>1203</v>
      </c>
    </row>
    <row r="1253" spans="1:2" ht="12.75">
      <c r="A1253" s="28" t="s">
        <v>1958</v>
      </c>
      <c r="B1253" s="28" t="s">
        <v>1202</v>
      </c>
    </row>
    <row r="1254" spans="1:2" ht="12.75">
      <c r="A1254" s="28" t="s">
        <v>1960</v>
      </c>
      <c r="B1254" s="28" t="s">
        <v>1211</v>
      </c>
    </row>
    <row r="1255" spans="1:2" ht="12.75">
      <c r="A1255" s="28" t="s">
        <v>1960</v>
      </c>
      <c r="B1255" s="28" t="s">
        <v>1210</v>
      </c>
    </row>
    <row r="1256" spans="1:2" ht="12.75">
      <c r="A1256" s="28" t="s">
        <v>1960</v>
      </c>
      <c r="B1256" s="28" t="s">
        <v>1209</v>
      </c>
    </row>
    <row r="1257" spans="1:2" ht="12.75">
      <c r="A1257" s="28" t="s">
        <v>1964</v>
      </c>
      <c r="B1257" s="28" t="s">
        <v>482</v>
      </c>
    </row>
    <row r="1258" spans="1:2" ht="12.75">
      <c r="A1258" s="28" t="s">
        <v>1964</v>
      </c>
      <c r="B1258" s="28" t="s">
        <v>1461</v>
      </c>
    </row>
    <row r="1259" spans="1:2" ht="12.75">
      <c r="A1259" s="28" t="s">
        <v>1964</v>
      </c>
      <c r="B1259" s="28" t="s">
        <v>481</v>
      </c>
    </row>
    <row r="1260" spans="1:2" ht="12.75">
      <c r="A1260" s="28" t="s">
        <v>1964</v>
      </c>
      <c r="B1260" s="28" t="s">
        <v>1697</v>
      </c>
    </row>
    <row r="1261" spans="1:2" ht="12.75">
      <c r="A1261" s="28" t="s">
        <v>1964</v>
      </c>
      <c r="B1261" s="28" t="s">
        <v>479</v>
      </c>
    </row>
    <row r="1262" spans="1:2" ht="12.75">
      <c r="A1262" s="28" t="s">
        <v>1964</v>
      </c>
      <c r="B1262" s="28" t="s">
        <v>1173</v>
      </c>
    </row>
    <row r="1263" spans="1:2" ht="12.75">
      <c r="A1263" s="28" t="s">
        <v>1964</v>
      </c>
      <c r="B1263" s="28" t="s">
        <v>478</v>
      </c>
    </row>
    <row r="1264" spans="1:2" ht="12.75">
      <c r="A1264" s="28" t="s">
        <v>1964</v>
      </c>
      <c r="B1264" s="28" t="s">
        <v>475</v>
      </c>
    </row>
    <row r="1265" spans="1:2" ht="12.75">
      <c r="A1265" s="28" t="s">
        <v>1964</v>
      </c>
      <c r="B1265" s="28" t="s">
        <v>1172</v>
      </c>
    </row>
    <row r="1266" spans="1:2" ht="12.75">
      <c r="A1266" s="28" t="s">
        <v>1964</v>
      </c>
      <c r="B1266" s="28" t="s">
        <v>1562</v>
      </c>
    </row>
    <row r="1267" spans="1:2" ht="12.75">
      <c r="A1267" s="28" t="s">
        <v>1964</v>
      </c>
      <c r="B1267" s="28" t="s">
        <v>1171</v>
      </c>
    </row>
    <row r="1268" spans="1:2" ht="12.75">
      <c r="A1268" s="28" t="s">
        <v>1964</v>
      </c>
      <c r="B1268" s="28" t="s">
        <v>1170</v>
      </c>
    </row>
    <row r="1269" spans="1:2" ht="12.75">
      <c r="A1269" s="28" t="s">
        <v>1964</v>
      </c>
      <c r="B1269" s="28" t="s">
        <v>1169</v>
      </c>
    </row>
    <row r="1270" spans="1:2" ht="12.75">
      <c r="A1270" s="28" t="s">
        <v>1964</v>
      </c>
      <c r="B1270" s="28" t="s">
        <v>1168</v>
      </c>
    </row>
    <row r="1271" spans="1:2" ht="12.75">
      <c r="A1271" s="28" t="s">
        <v>1964</v>
      </c>
      <c r="B1271" s="28" t="s">
        <v>1167</v>
      </c>
    </row>
    <row r="1272" spans="1:2" ht="12.75">
      <c r="A1272" s="28" t="s">
        <v>1964</v>
      </c>
      <c r="B1272" s="28" t="s">
        <v>1166</v>
      </c>
    </row>
    <row r="1273" spans="1:2" ht="12.75">
      <c r="A1273" s="28" t="s">
        <v>1964</v>
      </c>
      <c r="B1273" s="28" t="s">
        <v>1405</v>
      </c>
    </row>
    <row r="1274" spans="1:2" ht="12.75">
      <c r="A1274" s="28" t="s">
        <v>1964</v>
      </c>
      <c r="B1274" s="28" t="s">
        <v>1165</v>
      </c>
    </row>
    <row r="1275" spans="1:2" ht="12.75">
      <c r="A1275" s="28" t="s">
        <v>1964</v>
      </c>
      <c r="B1275" s="28" t="s">
        <v>1164</v>
      </c>
    </row>
    <row r="1276" spans="1:2" ht="12.75">
      <c r="A1276" s="28" t="s">
        <v>1964</v>
      </c>
      <c r="B1276" s="28" t="s">
        <v>1163</v>
      </c>
    </row>
    <row r="1277" spans="1:2" ht="12.75">
      <c r="A1277" s="28" t="s">
        <v>1964</v>
      </c>
      <c r="B1277" s="28" t="s">
        <v>1162</v>
      </c>
    </row>
    <row r="1278" spans="1:2" ht="12.75">
      <c r="A1278" s="28" t="s">
        <v>1964</v>
      </c>
      <c r="B1278" s="28" t="s">
        <v>1161</v>
      </c>
    </row>
    <row r="1279" spans="1:2" ht="12.75">
      <c r="A1279" s="28" t="s">
        <v>1964</v>
      </c>
      <c r="B1279" s="28" t="s">
        <v>1160</v>
      </c>
    </row>
    <row r="1280" spans="1:2" ht="12.75">
      <c r="A1280" s="28" t="s">
        <v>1964</v>
      </c>
      <c r="B1280" s="28" t="s">
        <v>1159</v>
      </c>
    </row>
    <row r="1281" spans="1:2" ht="12.75">
      <c r="A1281" s="28" t="s">
        <v>1964</v>
      </c>
      <c r="B1281" s="28" t="s">
        <v>792</v>
      </c>
    </row>
    <row r="1282" spans="1:2" ht="12.75">
      <c r="A1282" s="28" t="s">
        <v>1964</v>
      </c>
      <c r="B1282" s="28" t="s">
        <v>791</v>
      </c>
    </row>
    <row r="1283" spans="1:2" ht="12.75">
      <c r="A1283" s="28" t="s">
        <v>1964</v>
      </c>
      <c r="B1283" s="28" t="s">
        <v>1406</v>
      </c>
    </row>
    <row r="1284" spans="1:2" ht="12.75">
      <c r="A1284" s="28" t="s">
        <v>1964</v>
      </c>
      <c r="B1284" s="28" t="s">
        <v>1158</v>
      </c>
    </row>
    <row r="1285" spans="1:2" ht="12.75">
      <c r="A1285" s="28" t="s">
        <v>1965</v>
      </c>
      <c r="B1285" s="28" t="s">
        <v>1404</v>
      </c>
    </row>
    <row r="1286" spans="1:2" ht="12.75">
      <c r="A1286" s="28" t="s">
        <v>1965</v>
      </c>
      <c r="B1286" s="28" t="s">
        <v>1177</v>
      </c>
    </row>
    <row r="1287" spans="1:2" ht="12.75">
      <c r="A1287" s="28" t="s">
        <v>1965</v>
      </c>
      <c r="B1287" s="28" t="s">
        <v>1460</v>
      </c>
    </row>
    <row r="1288" spans="1:2" ht="12.75">
      <c r="A1288" s="28" t="s">
        <v>1965</v>
      </c>
      <c r="B1288" s="28" t="s">
        <v>1176</v>
      </c>
    </row>
    <row r="1289" spans="1:2" ht="12.75">
      <c r="A1289" s="28" t="s">
        <v>1965</v>
      </c>
      <c r="B1289" s="28" t="s">
        <v>1175</v>
      </c>
    </row>
    <row r="1290" spans="1:2" ht="12.75">
      <c r="A1290" s="28" t="s">
        <v>1965</v>
      </c>
      <c r="B1290" s="28" t="s">
        <v>1275</v>
      </c>
    </row>
    <row r="1291" spans="1:2" ht="12.75">
      <c r="A1291" s="28" t="s">
        <v>1965</v>
      </c>
      <c r="B1291" s="28" t="s">
        <v>1174</v>
      </c>
    </row>
    <row r="1292" spans="1:2" ht="12.75">
      <c r="A1292" s="28" t="s">
        <v>1965</v>
      </c>
      <c r="B1292" s="28" t="s">
        <v>793</v>
      </c>
    </row>
    <row r="1293" spans="1:2" ht="12.75">
      <c r="A1293" s="28" t="s">
        <v>1965</v>
      </c>
      <c r="B1293" s="28" t="s">
        <v>1561</v>
      </c>
    </row>
    <row r="1294" spans="1:2" ht="12.75">
      <c r="A1294" s="28" t="s">
        <v>1968</v>
      </c>
      <c r="B1294" s="28" t="s">
        <v>1401</v>
      </c>
    </row>
    <row r="1295" spans="1:2" ht="12.75">
      <c r="A1295" s="28" t="s">
        <v>1968</v>
      </c>
      <c r="B1295" s="28" t="s">
        <v>1222</v>
      </c>
    </row>
    <row r="1296" spans="1:2" ht="12.75">
      <c r="A1296" s="28" t="s">
        <v>1968</v>
      </c>
      <c r="B1296" s="28" t="s">
        <v>1221</v>
      </c>
    </row>
    <row r="1297" spans="1:2" ht="12.75">
      <c r="A1297" s="28" t="s">
        <v>1968</v>
      </c>
      <c r="B1297" s="28" t="s">
        <v>1555</v>
      </c>
    </row>
    <row r="1298" spans="1:2" ht="12.75">
      <c r="A1298" s="28" t="s">
        <v>1968</v>
      </c>
      <c r="B1298" s="28" t="s">
        <v>621</v>
      </c>
    </row>
    <row r="1299" spans="1:2" ht="12.75">
      <c r="A1299" s="28" t="s">
        <v>1968</v>
      </c>
      <c r="B1299" s="28" t="s">
        <v>1220</v>
      </c>
    </row>
    <row r="1300" spans="1:2" ht="12.75">
      <c r="A1300" s="28" t="s">
        <v>1968</v>
      </c>
      <c r="B1300" s="28" t="s">
        <v>1219</v>
      </c>
    </row>
    <row r="1301" spans="1:2" ht="12.75">
      <c r="A1301" s="28" t="s">
        <v>1968</v>
      </c>
      <c r="B1301" s="28" t="s">
        <v>1218</v>
      </c>
    </row>
    <row r="1302" spans="1:2" ht="12.75">
      <c r="A1302" s="28" t="s">
        <v>1971</v>
      </c>
      <c r="B1302" s="28" t="s">
        <v>1227</v>
      </c>
    </row>
    <row r="1303" spans="1:2" ht="12.75">
      <c r="A1303" s="28" t="s">
        <v>1971</v>
      </c>
      <c r="B1303" s="28" t="s">
        <v>1554</v>
      </c>
    </row>
    <row r="1304" spans="1:2" ht="12.75">
      <c r="A1304" s="28" t="s">
        <v>1971</v>
      </c>
      <c r="B1304" s="28" t="s">
        <v>1226</v>
      </c>
    </row>
    <row r="1305" spans="1:2" ht="12.75">
      <c r="A1305" s="28" t="s">
        <v>1971</v>
      </c>
      <c r="B1305" s="28" t="s">
        <v>2811</v>
      </c>
    </row>
    <row r="1306" spans="1:2" ht="12.75">
      <c r="A1306" s="28" t="s">
        <v>1972</v>
      </c>
      <c r="B1306" s="28" t="s">
        <v>790</v>
      </c>
    </row>
    <row r="1307" spans="1:2" ht="12.75">
      <c r="A1307" s="28" t="s">
        <v>1972</v>
      </c>
      <c r="B1307" s="28" t="s">
        <v>462</v>
      </c>
    </row>
    <row r="1308" spans="1:2" ht="12.75">
      <c r="A1308" s="28" t="s">
        <v>1972</v>
      </c>
      <c r="B1308" s="28" t="s">
        <v>1273</v>
      </c>
    </row>
    <row r="1309" spans="1:2" ht="12.75">
      <c r="A1309" s="28" t="s">
        <v>1972</v>
      </c>
      <c r="B1309" s="28" t="s">
        <v>459</v>
      </c>
    </row>
    <row r="1310" spans="1:2" ht="12.75">
      <c r="A1310" s="28" t="s">
        <v>1972</v>
      </c>
      <c r="B1310" s="28" t="s">
        <v>1563</v>
      </c>
    </row>
    <row r="1311" spans="1:2" ht="12.75">
      <c r="A1311" s="28" t="s">
        <v>1972</v>
      </c>
      <c r="B1311" s="28" t="s">
        <v>1157</v>
      </c>
    </row>
    <row r="1312" spans="1:2" ht="12.75">
      <c r="A1312" s="28" t="s">
        <v>1972</v>
      </c>
      <c r="B1312" s="28" t="s">
        <v>1156</v>
      </c>
    </row>
    <row r="1313" spans="1:2" ht="12.75">
      <c r="A1313" s="28" t="s">
        <v>1972</v>
      </c>
      <c r="B1313" s="28" t="s">
        <v>1155</v>
      </c>
    </row>
    <row r="1314" spans="1:2" ht="12.75">
      <c r="A1314" s="28" t="s">
        <v>1972</v>
      </c>
      <c r="B1314" s="28" t="s">
        <v>1154</v>
      </c>
    </row>
    <row r="1315" spans="1:2" ht="12.75">
      <c r="A1315" s="28" t="s">
        <v>1972</v>
      </c>
      <c r="B1315" s="28" t="s">
        <v>1153</v>
      </c>
    </row>
    <row r="1316" spans="1:2" ht="12.75">
      <c r="A1316" s="28" t="s">
        <v>1972</v>
      </c>
      <c r="B1316" s="28" t="s">
        <v>1152</v>
      </c>
    </row>
    <row r="1317" spans="1:2" ht="12.75">
      <c r="A1317" s="28" t="s">
        <v>1972</v>
      </c>
      <c r="B1317" s="28" t="s">
        <v>1425</v>
      </c>
    </row>
    <row r="1318" spans="1:2" ht="12.75">
      <c r="A1318" s="28" t="s">
        <v>1972</v>
      </c>
      <c r="B1318" s="28" t="s">
        <v>1564</v>
      </c>
    </row>
    <row r="1319" spans="1:2" ht="12.75">
      <c r="A1319" s="28" t="s">
        <v>1972</v>
      </c>
      <c r="B1319" s="28" t="s">
        <v>1151</v>
      </c>
    </row>
    <row r="1320" spans="1:2" ht="12.75">
      <c r="A1320" s="28" t="s">
        <v>1972</v>
      </c>
      <c r="B1320" s="28" t="s">
        <v>1698</v>
      </c>
    </row>
    <row r="1321" spans="1:2" ht="12.75">
      <c r="A1321" s="28" t="s">
        <v>1972</v>
      </c>
      <c r="B1321" s="28" t="s">
        <v>1150</v>
      </c>
    </row>
    <row r="1322" spans="1:2" ht="12.75">
      <c r="A1322" s="28" t="s">
        <v>1972</v>
      </c>
      <c r="B1322" s="28" t="s">
        <v>1149</v>
      </c>
    </row>
    <row r="1323" spans="1:2" ht="12.75">
      <c r="A1323" s="28" t="s">
        <v>1972</v>
      </c>
      <c r="B1323" s="28" t="s">
        <v>1127</v>
      </c>
    </row>
    <row r="1324" spans="1:2" ht="12.75">
      <c r="A1324" s="28" t="s">
        <v>1972</v>
      </c>
      <c r="B1324" s="28" t="s">
        <v>1148</v>
      </c>
    </row>
    <row r="1325" spans="1:2" ht="12.75">
      <c r="A1325" s="28" t="s">
        <v>1972</v>
      </c>
      <c r="B1325" s="28" t="s">
        <v>1147</v>
      </c>
    </row>
    <row r="1326" spans="1:2" ht="12.75">
      <c r="A1326" s="28" t="s">
        <v>1972</v>
      </c>
      <c r="B1326" s="28" t="s">
        <v>2812</v>
      </c>
    </row>
    <row r="1327" spans="1:2" ht="12.75">
      <c r="A1327" s="28" t="s">
        <v>1972</v>
      </c>
      <c r="B1327" s="28" t="s">
        <v>1565</v>
      </c>
    </row>
    <row r="1328" spans="1:2" ht="12.75">
      <c r="A1328" s="28" t="s">
        <v>1972</v>
      </c>
      <c r="B1328" s="28" t="s">
        <v>1126</v>
      </c>
    </row>
    <row r="1329" spans="1:2" ht="12.75">
      <c r="A1329" s="28" t="s">
        <v>1972</v>
      </c>
      <c r="B1329" s="28" t="s">
        <v>1566</v>
      </c>
    </row>
    <row r="1330" spans="1:2" ht="12.75">
      <c r="A1330" s="28" t="s">
        <v>1972</v>
      </c>
      <c r="B1330" s="28" t="s">
        <v>1146</v>
      </c>
    </row>
    <row r="1331" spans="1:2" ht="12.75">
      <c r="A1331" s="28" t="s">
        <v>1972</v>
      </c>
      <c r="B1331" s="28" t="s">
        <v>789</v>
      </c>
    </row>
    <row r="1332" spans="1:2" ht="12.75">
      <c r="A1332" s="28" t="s">
        <v>1972</v>
      </c>
      <c r="B1332" s="28" t="s">
        <v>1145</v>
      </c>
    </row>
    <row r="1333" spans="1:2" ht="12.75">
      <c r="A1333" s="28" t="s">
        <v>1973</v>
      </c>
      <c r="B1333" s="28" t="s">
        <v>1217</v>
      </c>
    </row>
    <row r="1334" spans="1:2" ht="12.75">
      <c r="A1334" s="28" t="s">
        <v>1973</v>
      </c>
      <c r="B1334" s="28" t="s">
        <v>1556</v>
      </c>
    </row>
    <row r="1335" spans="1:2" ht="12.75">
      <c r="A1335" s="28" t="s">
        <v>1973</v>
      </c>
      <c r="B1335" s="28" t="s">
        <v>512</v>
      </c>
    </row>
    <row r="1336" spans="1:2" ht="12.75">
      <c r="A1336" s="28" t="s">
        <v>1973</v>
      </c>
      <c r="B1336" s="28" t="s">
        <v>1216</v>
      </c>
    </row>
    <row r="1337" spans="1:2" ht="12.75">
      <c r="A1337" s="28" t="s">
        <v>1973</v>
      </c>
      <c r="B1337" s="28" t="s">
        <v>2813</v>
      </c>
    </row>
    <row r="1338" spans="1:2" ht="12.75">
      <c r="A1338" s="28" t="s">
        <v>1969</v>
      </c>
      <c r="B1338" s="28" t="s">
        <v>446</v>
      </c>
    </row>
    <row r="1339" spans="1:2" ht="12.75">
      <c r="A1339" s="28" t="s">
        <v>1969</v>
      </c>
      <c r="B1339" s="28" t="s">
        <v>1144</v>
      </c>
    </row>
    <row r="1340" spans="1:2" ht="12.75">
      <c r="A1340" s="28" t="s">
        <v>1969</v>
      </c>
      <c r="B1340" s="28" t="s">
        <v>1276</v>
      </c>
    </row>
    <row r="1341" spans="1:2" ht="12.75">
      <c r="A1341" s="28" t="s">
        <v>1969</v>
      </c>
      <c r="B1341" s="28" t="s">
        <v>1143</v>
      </c>
    </row>
    <row r="1342" spans="1:2" ht="12.75">
      <c r="A1342" s="28" t="s">
        <v>1969</v>
      </c>
      <c r="B1342" s="28" t="s">
        <v>1393</v>
      </c>
    </row>
    <row r="1343" spans="1:2" ht="12.75">
      <c r="A1343" s="28" t="s">
        <v>1969</v>
      </c>
      <c r="B1343" s="28" t="s">
        <v>1142</v>
      </c>
    </row>
    <row r="1344" spans="1:2" ht="12.75">
      <c r="A1344" s="28" t="s">
        <v>1966</v>
      </c>
      <c r="B1344" s="28" t="s">
        <v>1183</v>
      </c>
    </row>
    <row r="1345" spans="1:2" ht="12.75">
      <c r="A1345" s="28" t="s">
        <v>1966</v>
      </c>
      <c r="B1345" s="28" t="s">
        <v>1403</v>
      </c>
    </row>
    <row r="1346" spans="1:2" ht="12.75">
      <c r="A1346" s="28" t="s">
        <v>1966</v>
      </c>
      <c r="B1346" s="28" t="s">
        <v>1182</v>
      </c>
    </row>
    <row r="1347" spans="1:2" ht="12.75">
      <c r="A1347" s="28" t="s">
        <v>1966</v>
      </c>
      <c r="B1347" s="28" t="s">
        <v>1250</v>
      </c>
    </row>
    <row r="1348" spans="1:2" ht="12.75">
      <c r="A1348" s="28" t="s">
        <v>1966</v>
      </c>
      <c r="B1348" s="28" t="s">
        <v>1181</v>
      </c>
    </row>
    <row r="1349" spans="1:2" ht="12.75">
      <c r="A1349" s="28" t="s">
        <v>1966</v>
      </c>
      <c r="B1349" s="28" t="s">
        <v>1180</v>
      </c>
    </row>
    <row r="1350" spans="1:2" ht="12.75">
      <c r="A1350" s="28" t="s">
        <v>1966</v>
      </c>
      <c r="B1350" s="28" t="s">
        <v>1179</v>
      </c>
    </row>
    <row r="1351" spans="1:2" ht="12.75">
      <c r="A1351" s="28" t="s">
        <v>1966</v>
      </c>
      <c r="B1351" s="28" t="s">
        <v>1459</v>
      </c>
    </row>
    <row r="1352" spans="1:2" ht="12.75">
      <c r="A1352" s="28" t="s">
        <v>1966</v>
      </c>
      <c r="B1352" s="28" t="s">
        <v>1178</v>
      </c>
    </row>
    <row r="1353" spans="1:2" ht="12.75">
      <c r="A1353" s="28" t="s">
        <v>1967</v>
      </c>
      <c r="B1353" s="28" t="s">
        <v>1186</v>
      </c>
    </row>
    <row r="1354" spans="1:2" ht="12.75">
      <c r="A1354" s="28" t="s">
        <v>1967</v>
      </c>
      <c r="B1354" s="28" t="s">
        <v>1402</v>
      </c>
    </row>
    <row r="1355" spans="1:2" ht="12.75">
      <c r="A1355" s="28" t="s">
        <v>1967</v>
      </c>
      <c r="B1355" s="28" t="s">
        <v>1185</v>
      </c>
    </row>
    <row r="1356" spans="1:2" ht="12.75">
      <c r="A1356" s="28" t="s">
        <v>1967</v>
      </c>
      <c r="B1356" s="28" t="s">
        <v>1184</v>
      </c>
    </row>
    <row r="1357" spans="1:2" ht="12.75">
      <c r="A1357" s="28" t="s">
        <v>1978</v>
      </c>
      <c r="B1357" s="28" t="s">
        <v>1191</v>
      </c>
    </row>
    <row r="1358" spans="1:2" ht="12.75">
      <c r="A1358" s="28" t="s">
        <v>1978</v>
      </c>
      <c r="B1358" s="28" t="s">
        <v>228</v>
      </c>
    </row>
    <row r="1359" spans="1:2" ht="12.75">
      <c r="A1359" s="28" t="s">
        <v>1978</v>
      </c>
      <c r="B1359" s="28" t="s">
        <v>1190</v>
      </c>
    </row>
    <row r="1360" spans="1:2" ht="12.75">
      <c r="A1360" s="28" t="s">
        <v>1975</v>
      </c>
      <c r="B1360" s="28" t="s">
        <v>229</v>
      </c>
    </row>
    <row r="1361" spans="1:2" ht="12.75">
      <c r="A1361" s="28" t="s">
        <v>1975</v>
      </c>
      <c r="B1361" s="28" t="s">
        <v>1274</v>
      </c>
    </row>
    <row r="1362" spans="1:2" ht="12.75">
      <c r="A1362" s="28" t="s">
        <v>1976</v>
      </c>
      <c r="B1362" s="28" t="s">
        <v>230</v>
      </c>
    </row>
    <row r="1363" spans="1:2" ht="12.75">
      <c r="A1363" s="28" t="s">
        <v>1977</v>
      </c>
      <c r="B1363" s="28" t="s">
        <v>784</v>
      </c>
    </row>
    <row r="1364" spans="1:2" ht="12.75">
      <c r="A1364" s="28" t="s">
        <v>1977</v>
      </c>
      <c r="B1364" s="28" t="s">
        <v>1201</v>
      </c>
    </row>
    <row r="1365" spans="1:2" ht="12.75">
      <c r="A1365" s="28" t="s">
        <v>1977</v>
      </c>
      <c r="B1365" s="28" t="s">
        <v>1392</v>
      </c>
    </row>
    <row r="1366" spans="1:2" ht="12.75">
      <c r="A1366" s="28" t="s">
        <v>1977</v>
      </c>
      <c r="B1366" s="28" t="s">
        <v>781</v>
      </c>
    </row>
    <row r="1367" spans="1:2" ht="12.75">
      <c r="A1367" s="28" t="s">
        <v>1977</v>
      </c>
      <c r="B1367" s="28" t="s">
        <v>223</v>
      </c>
    </row>
    <row r="1368" spans="1:2" ht="12.75">
      <c r="A1368" s="28" t="s">
        <v>1977</v>
      </c>
      <c r="B1368" s="28" t="s">
        <v>1200</v>
      </c>
    </row>
    <row r="1369" spans="1:2" ht="12.75">
      <c r="A1369" s="28" t="s">
        <v>1977</v>
      </c>
      <c r="B1369" s="28" t="s">
        <v>562</v>
      </c>
    </row>
    <row r="1370" spans="1:2" ht="12.75">
      <c r="A1370" s="28" t="s">
        <v>1977</v>
      </c>
      <c r="B1370" s="28" t="s">
        <v>1458</v>
      </c>
    </row>
    <row r="1371" spans="1:2" ht="12.75">
      <c r="A1371" s="28" t="s">
        <v>1977</v>
      </c>
      <c r="B1371" s="28" t="s">
        <v>776</v>
      </c>
    </row>
    <row r="1372" spans="1:2" ht="12.75">
      <c r="A1372" s="28" t="s">
        <v>2814</v>
      </c>
      <c r="B1372" s="28" t="s">
        <v>917</v>
      </c>
    </row>
    <row r="1373" spans="1:2" ht="12.75">
      <c r="A1373" s="28" t="s">
        <v>2815</v>
      </c>
      <c r="B1373" s="28" t="s">
        <v>1038</v>
      </c>
    </row>
    <row r="1374" spans="1:2" ht="12.75">
      <c r="A1374" s="28" t="s">
        <v>2815</v>
      </c>
      <c r="B1374" s="28" t="s">
        <v>1037</v>
      </c>
    </row>
    <row r="1375" spans="1:2" ht="12.75">
      <c r="A1375" s="28" t="s">
        <v>2816</v>
      </c>
      <c r="B1375" s="28" t="s">
        <v>847</v>
      </c>
    </row>
    <row r="1376" spans="1:2" ht="12.75">
      <c r="A1376" s="28" t="s">
        <v>2817</v>
      </c>
      <c r="B1376" s="28" t="s">
        <v>849</v>
      </c>
    </row>
    <row r="1377" spans="1:2" ht="12.75">
      <c r="A1377" s="28" t="s">
        <v>2818</v>
      </c>
      <c r="B1377" s="28" t="s">
        <v>848</v>
      </c>
    </row>
    <row r="1378" spans="1:2" ht="12.75">
      <c r="A1378" s="28" t="s">
        <v>2819</v>
      </c>
      <c r="B1378" s="28" t="s">
        <v>2820</v>
      </c>
    </row>
    <row r="1379" spans="1:2" ht="12.75">
      <c r="A1379" s="28" t="s">
        <v>2821</v>
      </c>
      <c r="B1379" s="28" t="s">
        <v>369</v>
      </c>
    </row>
    <row r="1380" spans="1:2" ht="12.75">
      <c r="A1380" s="28" t="s">
        <v>2821</v>
      </c>
      <c r="B1380" s="28" t="s">
        <v>2822</v>
      </c>
    </row>
    <row r="1381" spans="1:2" ht="12.75">
      <c r="A1381" s="28" t="s">
        <v>2821</v>
      </c>
      <c r="B1381" s="28" t="s">
        <v>368</v>
      </c>
    </row>
    <row r="1382" spans="1:2" ht="12.75">
      <c r="A1382" s="28" t="s">
        <v>2823</v>
      </c>
      <c r="B1382" s="28" t="s">
        <v>2824</v>
      </c>
    </row>
    <row r="1383" spans="1:2" ht="12.75">
      <c r="A1383" s="28" t="s">
        <v>2823</v>
      </c>
      <c r="B1383" s="28" t="s">
        <v>356</v>
      </c>
    </row>
    <row r="1384" spans="1:2" ht="12.75">
      <c r="A1384" s="28" t="s">
        <v>2825</v>
      </c>
      <c r="B1384" s="28" t="s">
        <v>2826</v>
      </c>
    </row>
    <row r="1385" spans="1:2" ht="12.75">
      <c r="A1385" s="28" t="s">
        <v>2825</v>
      </c>
      <c r="B1385" s="28" t="s">
        <v>359</v>
      </c>
    </row>
    <row r="1386" spans="1:2" ht="12.75">
      <c r="A1386" s="28" t="s">
        <v>2825</v>
      </c>
      <c r="B1386" s="28" t="s">
        <v>358</v>
      </c>
    </row>
    <row r="1387" spans="1:2" ht="12.75">
      <c r="A1387" s="28" t="s">
        <v>2827</v>
      </c>
      <c r="B1387" s="28" t="s">
        <v>379</v>
      </c>
    </row>
    <row r="1388" spans="1:2" ht="12.75">
      <c r="A1388" s="28" t="s">
        <v>2827</v>
      </c>
      <c r="B1388" s="28" t="s">
        <v>378</v>
      </c>
    </row>
    <row r="1389" spans="1:2" ht="12.75">
      <c r="A1389" s="28" t="s">
        <v>2828</v>
      </c>
      <c r="B1389" s="28" t="s">
        <v>2829</v>
      </c>
    </row>
    <row r="1390" spans="1:2" ht="12.75">
      <c r="A1390" s="28" t="s">
        <v>2830</v>
      </c>
      <c r="B1390" s="28" t="s">
        <v>2831</v>
      </c>
    </row>
    <row r="1391" spans="1:2" ht="12.75">
      <c r="A1391" s="28" t="s">
        <v>2832</v>
      </c>
      <c r="B1391" s="28" t="s">
        <v>2833</v>
      </c>
    </row>
    <row r="1392" spans="1:2" ht="12.75">
      <c r="A1392" s="28" t="s">
        <v>2832</v>
      </c>
      <c r="B1392" s="28" t="s">
        <v>354</v>
      </c>
    </row>
    <row r="1393" spans="1:2" ht="12.75">
      <c r="A1393" s="28" t="s">
        <v>2834</v>
      </c>
      <c r="B1393" s="28" t="s">
        <v>2835</v>
      </c>
    </row>
    <row r="1394" spans="1:2" ht="12.75">
      <c r="A1394" s="28" t="s">
        <v>2836</v>
      </c>
      <c r="B1394" s="28" t="s">
        <v>2837</v>
      </c>
    </row>
    <row r="1395" spans="1:2" ht="12.75">
      <c r="A1395" s="28" t="s">
        <v>2836</v>
      </c>
      <c r="B1395" s="28" t="s">
        <v>355</v>
      </c>
    </row>
    <row r="1396" spans="1:2" ht="12.75">
      <c r="A1396" s="28" t="s">
        <v>2838</v>
      </c>
      <c r="B1396" s="28" t="s">
        <v>367</v>
      </c>
    </row>
    <row r="1397" spans="1:2" ht="12.75">
      <c r="A1397" s="28" t="s">
        <v>2839</v>
      </c>
      <c r="B1397" s="28" t="s">
        <v>380</v>
      </c>
    </row>
    <row r="1398" spans="1:2" ht="12.75">
      <c r="A1398" s="28" t="s">
        <v>2840</v>
      </c>
      <c r="B1398" s="28" t="s">
        <v>1382</v>
      </c>
    </row>
    <row r="1399" spans="1:2" ht="12.75">
      <c r="A1399" s="28" t="s">
        <v>2840</v>
      </c>
      <c r="B1399" s="28" t="s">
        <v>428</v>
      </c>
    </row>
    <row r="1400" spans="1:2" ht="12.75">
      <c r="A1400" s="28" t="s">
        <v>2841</v>
      </c>
      <c r="B1400" s="28" t="s">
        <v>426</v>
      </c>
    </row>
    <row r="1401" spans="1:2" ht="12.75">
      <c r="A1401" s="28" t="s">
        <v>2842</v>
      </c>
      <c r="B1401" s="28" t="s">
        <v>377</v>
      </c>
    </row>
    <row r="1402" spans="1:2" ht="12.75">
      <c r="A1402" s="28" t="s">
        <v>2843</v>
      </c>
      <c r="B1402" s="28" t="s">
        <v>425</v>
      </c>
    </row>
    <row r="1403" spans="1:2" ht="12.75">
      <c r="A1403" s="28" t="s">
        <v>2844</v>
      </c>
      <c r="B1403" s="28" t="s">
        <v>421</v>
      </c>
    </row>
    <row r="1404" spans="1:2" ht="12.75">
      <c r="A1404" s="28" t="s">
        <v>2845</v>
      </c>
      <c r="B1404" s="28" t="s">
        <v>376</v>
      </c>
    </row>
    <row r="1405" spans="1:2" ht="12.75">
      <c r="A1405" s="28" t="s">
        <v>2846</v>
      </c>
      <c r="B1405" s="28" t="s">
        <v>427</v>
      </c>
    </row>
    <row r="1406" spans="1:2" ht="12.75">
      <c r="A1406" s="28" t="s">
        <v>2847</v>
      </c>
      <c r="B1406" s="28" t="s">
        <v>422</v>
      </c>
    </row>
    <row r="1407" spans="1:2" ht="12.75">
      <c r="A1407" s="28" t="s">
        <v>2848</v>
      </c>
      <c r="B1407" s="28" t="s">
        <v>357</v>
      </c>
    </row>
    <row r="1408" spans="1:2" ht="12.75">
      <c r="A1408" s="28" t="s">
        <v>2849</v>
      </c>
      <c r="B1408" s="28" t="s">
        <v>423</v>
      </c>
    </row>
    <row r="1409" spans="1:2" ht="12.75">
      <c r="A1409" s="28" t="s">
        <v>2850</v>
      </c>
      <c r="B1409" s="28" t="s">
        <v>363</v>
      </c>
    </row>
    <row r="1410" spans="1:2" ht="12.75">
      <c r="A1410" s="28" t="s">
        <v>2851</v>
      </c>
      <c r="B1410" s="28" t="s">
        <v>366</v>
      </c>
    </row>
    <row r="1411" spans="1:2" ht="12.75">
      <c r="A1411" s="28" t="s">
        <v>2851</v>
      </c>
      <c r="B1411" s="28" t="s">
        <v>365</v>
      </c>
    </row>
    <row r="1412" spans="1:2" ht="12.75">
      <c r="A1412" s="28" t="s">
        <v>2852</v>
      </c>
      <c r="B1412" s="28" t="s">
        <v>424</v>
      </c>
    </row>
    <row r="1413" spans="1:2" ht="12.75">
      <c r="A1413" s="28" t="s">
        <v>2853</v>
      </c>
      <c r="B1413" s="28" t="s">
        <v>429</v>
      </c>
    </row>
    <row r="1414" spans="1:2" ht="12.75">
      <c r="A1414" s="28" t="s">
        <v>2854</v>
      </c>
      <c r="B1414" s="28" t="s">
        <v>412</v>
      </c>
    </row>
    <row r="1415" spans="1:2" ht="12.75">
      <c r="A1415" s="28" t="s">
        <v>2855</v>
      </c>
      <c r="B1415" s="28" t="s">
        <v>396</v>
      </c>
    </row>
    <row r="1416" spans="1:2" ht="12.75">
      <c r="A1416" s="28" t="s">
        <v>2856</v>
      </c>
      <c r="B1416" s="28" t="s">
        <v>390</v>
      </c>
    </row>
    <row r="1417" spans="1:2" ht="12.75">
      <c r="A1417" s="28" t="s">
        <v>2856</v>
      </c>
      <c r="B1417" s="28" t="s">
        <v>389</v>
      </c>
    </row>
    <row r="1418" spans="1:2" ht="12.75">
      <c r="A1418" s="28" t="s">
        <v>2857</v>
      </c>
      <c r="B1418" s="28" t="s">
        <v>394</v>
      </c>
    </row>
    <row r="1419" spans="1:2" ht="12.75">
      <c r="A1419" s="28" t="s">
        <v>2858</v>
      </c>
      <c r="B1419" s="28" t="s">
        <v>395</v>
      </c>
    </row>
    <row r="1420" spans="1:2" ht="12.75">
      <c r="A1420" s="28" t="s">
        <v>2859</v>
      </c>
      <c r="B1420" s="28" t="s">
        <v>387</v>
      </c>
    </row>
    <row r="1421" spans="1:2" ht="12.75">
      <c r="A1421" s="28" t="s">
        <v>2860</v>
      </c>
      <c r="B1421" s="28" t="s">
        <v>410</v>
      </c>
    </row>
    <row r="1422" spans="1:2" ht="12.75">
      <c r="A1422" s="28" t="s">
        <v>2861</v>
      </c>
      <c r="B1422" s="28" t="s">
        <v>408</v>
      </c>
    </row>
    <row r="1423" spans="1:2" ht="12.75">
      <c r="A1423" s="28" t="s">
        <v>2862</v>
      </c>
      <c r="B1423" s="28" t="s">
        <v>411</v>
      </c>
    </row>
    <row r="1424" spans="1:2" ht="12.75">
      <c r="A1424" s="28" t="s">
        <v>2863</v>
      </c>
      <c r="B1424" s="28" t="s">
        <v>388</v>
      </c>
    </row>
    <row r="1425" spans="1:2" ht="12.75">
      <c r="A1425" s="28" t="s">
        <v>2864</v>
      </c>
      <c r="B1425" s="28" t="s">
        <v>393</v>
      </c>
    </row>
    <row r="1426" spans="1:2" ht="12.75">
      <c r="A1426" s="28" t="s">
        <v>2864</v>
      </c>
      <c r="B1426" s="28" t="s">
        <v>392</v>
      </c>
    </row>
    <row r="1427" spans="1:2" ht="12.75">
      <c r="A1427" s="28" t="s">
        <v>2865</v>
      </c>
      <c r="B1427" s="28" t="s">
        <v>383</v>
      </c>
    </row>
    <row r="1428" spans="1:2" ht="12.75">
      <c r="A1428" s="28" t="s">
        <v>2866</v>
      </c>
      <c r="B1428" s="28" t="s">
        <v>419</v>
      </c>
    </row>
    <row r="1429" spans="1:2" ht="12.75">
      <c r="A1429" s="28" t="s">
        <v>2867</v>
      </c>
      <c r="B1429" s="28" t="s">
        <v>407</v>
      </c>
    </row>
    <row r="1430" spans="1:2" ht="12.75">
      <c r="A1430" s="28" t="s">
        <v>2867</v>
      </c>
      <c r="B1430" s="28" t="s">
        <v>406</v>
      </c>
    </row>
    <row r="1431" spans="1:2" ht="12.75">
      <c r="A1431" s="28" t="s">
        <v>2868</v>
      </c>
      <c r="B1431" s="28" t="s">
        <v>414</v>
      </c>
    </row>
    <row r="1432" spans="1:2" ht="12.75">
      <c r="A1432" s="28" t="s">
        <v>2869</v>
      </c>
      <c r="B1432" s="28" t="s">
        <v>420</v>
      </c>
    </row>
    <row r="1433" spans="1:2" ht="12.75">
      <c r="A1433" s="28" t="s">
        <v>2870</v>
      </c>
      <c r="B1433" s="28" t="s">
        <v>415</v>
      </c>
    </row>
    <row r="1434" spans="1:2" ht="12.75">
      <c r="A1434" s="28" t="s">
        <v>2871</v>
      </c>
      <c r="B1434" s="28" t="s">
        <v>416</v>
      </c>
    </row>
    <row r="1435" spans="1:2" ht="12.75">
      <c r="A1435" s="28" t="s">
        <v>2872</v>
      </c>
      <c r="B1435" s="28" t="s">
        <v>404</v>
      </c>
    </row>
    <row r="1436" spans="1:2" ht="12.75">
      <c r="A1436" s="28" t="s">
        <v>2873</v>
      </c>
      <c r="B1436" s="28" t="s">
        <v>418</v>
      </c>
    </row>
    <row r="1437" spans="1:2" ht="12.75">
      <c r="A1437" s="28" t="s">
        <v>2874</v>
      </c>
      <c r="B1437" s="28" t="s">
        <v>398</v>
      </c>
    </row>
    <row r="1438" spans="1:2" ht="12.75">
      <c r="A1438" s="28" t="s">
        <v>2874</v>
      </c>
      <c r="B1438" s="28" t="s">
        <v>397</v>
      </c>
    </row>
    <row r="1439" spans="1:2" ht="12.75">
      <c r="A1439" s="28" t="s">
        <v>2875</v>
      </c>
      <c r="B1439" s="28" t="s">
        <v>386</v>
      </c>
    </row>
    <row r="1440" spans="1:2" ht="12.75">
      <c r="A1440" s="28" t="s">
        <v>2876</v>
      </c>
      <c r="B1440" s="28" t="s">
        <v>403</v>
      </c>
    </row>
    <row r="1441" spans="1:2" ht="12.75">
      <c r="A1441" s="28" t="s">
        <v>2876</v>
      </c>
      <c r="B1441" s="28" t="s">
        <v>402</v>
      </c>
    </row>
    <row r="1442" spans="1:2" ht="12.75">
      <c r="A1442" s="28" t="s">
        <v>2877</v>
      </c>
      <c r="B1442" s="28" t="s">
        <v>413</v>
      </c>
    </row>
    <row r="1443" spans="1:2" ht="12.75">
      <c r="A1443" s="28" t="s">
        <v>2878</v>
      </c>
      <c r="B1443" s="28" t="s">
        <v>391</v>
      </c>
    </row>
    <row r="1444" spans="1:2" ht="12.75">
      <c r="A1444" s="28" t="s">
        <v>2879</v>
      </c>
      <c r="B1444" s="28" t="s">
        <v>1383</v>
      </c>
    </row>
    <row r="1445" spans="1:2" ht="12.75">
      <c r="A1445" s="28" t="s">
        <v>2880</v>
      </c>
      <c r="B1445" s="28" t="s">
        <v>400</v>
      </c>
    </row>
    <row r="1446" spans="1:2" ht="12.75">
      <c r="A1446" s="28" t="s">
        <v>2880</v>
      </c>
      <c r="B1446" s="28" t="s">
        <v>399</v>
      </c>
    </row>
    <row r="1447" spans="1:2" ht="12.75">
      <c r="A1447" s="28" t="s">
        <v>2881</v>
      </c>
      <c r="B1447" s="28" t="s">
        <v>385</v>
      </c>
    </row>
    <row r="1448" spans="1:2" ht="12.75">
      <c r="A1448" s="28" t="s">
        <v>2881</v>
      </c>
      <c r="B1448" s="28" t="s">
        <v>384</v>
      </c>
    </row>
    <row r="1449" spans="1:2" ht="12.75">
      <c r="A1449" s="28" t="s">
        <v>2882</v>
      </c>
      <c r="B1449" s="28" t="s">
        <v>401</v>
      </c>
    </row>
    <row r="1450" spans="1:2" ht="12.75">
      <c r="A1450" s="28" t="s">
        <v>2883</v>
      </c>
      <c r="B1450" s="28" t="s">
        <v>409</v>
      </c>
    </row>
    <row r="1451" spans="1:2" ht="12.75">
      <c r="A1451" s="28" t="s">
        <v>2884</v>
      </c>
      <c r="B1451" s="28" t="s">
        <v>405</v>
      </c>
    </row>
    <row r="1452" spans="1:2" ht="12.75">
      <c r="A1452" s="28" t="s">
        <v>2885</v>
      </c>
      <c r="B1452" s="28" t="s">
        <v>417</v>
      </c>
    </row>
    <row r="1453" spans="1:2" ht="12.75">
      <c r="A1453" s="28" t="s">
        <v>2886</v>
      </c>
      <c r="B1453" s="28" t="s">
        <v>430</v>
      </c>
    </row>
    <row r="1454" spans="1:2" ht="12.75">
      <c r="A1454" s="28" t="s">
        <v>2887</v>
      </c>
      <c r="B1454" s="28" t="s">
        <v>371</v>
      </c>
    </row>
    <row r="1455" spans="1:2" ht="12.75">
      <c r="A1455" s="28" t="s">
        <v>2888</v>
      </c>
      <c r="B1455" s="28" t="s">
        <v>364</v>
      </c>
    </row>
    <row r="1456" spans="1:2" ht="12.75">
      <c r="A1456" s="28" t="s">
        <v>2889</v>
      </c>
      <c r="B1456" s="28" t="s">
        <v>381</v>
      </c>
    </row>
    <row r="1457" spans="1:2" ht="12.75">
      <c r="A1457" s="28" t="s">
        <v>2890</v>
      </c>
      <c r="B1457" s="28" t="s">
        <v>382</v>
      </c>
    </row>
    <row r="1458" spans="1:2" ht="12.75">
      <c r="A1458" s="28" t="s">
        <v>2891</v>
      </c>
      <c r="B1458" s="28" t="s">
        <v>370</v>
      </c>
    </row>
    <row r="1459" spans="1:2" ht="12.75">
      <c r="A1459" s="28" t="s">
        <v>2892</v>
      </c>
      <c r="B1459" s="28" t="s">
        <v>360</v>
      </c>
    </row>
    <row r="1460" spans="1:2" ht="12.75">
      <c r="A1460" s="28" t="s">
        <v>2893</v>
      </c>
      <c r="B1460" s="28" t="s">
        <v>361</v>
      </c>
    </row>
    <row r="1461" spans="1:2" ht="12.75">
      <c r="A1461" s="28" t="s">
        <v>2894</v>
      </c>
      <c r="B1461" s="28" t="s">
        <v>362</v>
      </c>
    </row>
    <row r="1462" spans="1:2" ht="12.75">
      <c r="A1462" s="28" t="s">
        <v>2895</v>
      </c>
      <c r="B1462" s="28" t="s">
        <v>1527</v>
      </c>
    </row>
    <row r="1463" spans="1:2" ht="12.75">
      <c r="A1463" s="28" t="s">
        <v>2896</v>
      </c>
      <c r="B1463" s="28" t="s">
        <v>1533</v>
      </c>
    </row>
    <row r="1464" spans="1:2" ht="12.75">
      <c r="A1464" s="28" t="s">
        <v>2897</v>
      </c>
      <c r="B1464" s="28" t="s">
        <v>1521</v>
      </c>
    </row>
    <row r="1465" spans="1:2" ht="12.75">
      <c r="A1465" s="28" t="s">
        <v>2898</v>
      </c>
      <c r="B1465" s="28" t="s">
        <v>1544</v>
      </c>
    </row>
    <row r="1466" spans="1:2" ht="12.75">
      <c r="A1466" s="28" t="s">
        <v>2899</v>
      </c>
      <c r="B1466" s="28" t="s">
        <v>1496</v>
      </c>
    </row>
    <row r="1467" spans="1:2" ht="12.75">
      <c r="A1467" s="28" t="s">
        <v>2900</v>
      </c>
      <c r="B1467" s="28" t="s">
        <v>1495</v>
      </c>
    </row>
    <row r="1468" spans="1:2" ht="12.75">
      <c r="A1468" s="28" t="s">
        <v>2901</v>
      </c>
      <c r="B1468" s="28" t="s">
        <v>1498</v>
      </c>
    </row>
    <row r="1469" spans="1:2" ht="12.75">
      <c r="A1469" s="28" t="s">
        <v>2902</v>
      </c>
      <c r="B1469" s="28" t="s">
        <v>1548</v>
      </c>
    </row>
    <row r="1470" spans="1:2" ht="12.75">
      <c r="A1470" s="28" t="s">
        <v>2903</v>
      </c>
      <c r="B1470" s="28" t="s">
        <v>1532</v>
      </c>
    </row>
    <row r="1471" spans="1:2" ht="12.75">
      <c r="A1471" s="28" t="s">
        <v>2904</v>
      </c>
      <c r="B1471" s="28" t="s">
        <v>1531</v>
      </c>
    </row>
    <row r="1472" spans="1:2" ht="12.75">
      <c r="A1472" s="28" t="s">
        <v>2905</v>
      </c>
      <c r="B1472" s="28" t="s">
        <v>1502</v>
      </c>
    </row>
    <row r="1473" spans="1:2" ht="12.75">
      <c r="A1473" s="28" t="s">
        <v>2906</v>
      </c>
      <c r="B1473" s="28" t="s">
        <v>1539</v>
      </c>
    </row>
    <row r="1474" spans="1:2" ht="12.75">
      <c r="A1474" s="28" t="s">
        <v>2907</v>
      </c>
      <c r="B1474" s="28" t="s">
        <v>1530</v>
      </c>
    </row>
    <row r="1475" spans="1:2" ht="12.75">
      <c r="A1475" s="28" t="s">
        <v>2908</v>
      </c>
      <c r="B1475" s="28" t="s">
        <v>1525</v>
      </c>
    </row>
    <row r="1476" spans="1:2" ht="12.75">
      <c r="A1476" s="28" t="s">
        <v>2909</v>
      </c>
      <c r="B1476" s="28" t="s">
        <v>1507</v>
      </c>
    </row>
    <row r="1477" spans="1:2" ht="12.75">
      <c r="A1477" s="28" t="s">
        <v>2910</v>
      </c>
      <c r="B1477" s="28" t="s">
        <v>2911</v>
      </c>
    </row>
    <row r="1478" spans="1:2" ht="12.75">
      <c r="A1478" s="28" t="s">
        <v>2912</v>
      </c>
      <c r="B1478" s="28" t="s">
        <v>1550</v>
      </c>
    </row>
    <row r="1479" spans="1:2" ht="12.75">
      <c r="A1479" s="28" t="s">
        <v>2913</v>
      </c>
      <c r="B1479" s="28" t="s">
        <v>1536</v>
      </c>
    </row>
    <row r="1480" spans="1:2" ht="12.75">
      <c r="A1480" s="28" t="s">
        <v>2914</v>
      </c>
      <c r="B1480" s="28" t="s">
        <v>372</v>
      </c>
    </row>
    <row r="1481" spans="1:2" ht="12.75">
      <c r="A1481" s="28" t="s">
        <v>2915</v>
      </c>
      <c r="B1481" s="28" t="s">
        <v>1528</v>
      </c>
    </row>
    <row r="1482" spans="1:2" ht="12.75">
      <c r="A1482" s="28" t="s">
        <v>2916</v>
      </c>
      <c r="B1482" s="28" t="s">
        <v>1551</v>
      </c>
    </row>
    <row r="1483" spans="1:2" ht="12.75">
      <c r="A1483" s="28" t="s">
        <v>2917</v>
      </c>
      <c r="B1483" s="28" t="s">
        <v>1509</v>
      </c>
    </row>
    <row r="1484" spans="1:2" ht="12.75">
      <c r="A1484" s="28" t="s">
        <v>2918</v>
      </c>
      <c r="B1484" s="28" t="s">
        <v>1549</v>
      </c>
    </row>
    <row r="1485" spans="1:2" ht="12.75">
      <c r="A1485" s="28" t="s">
        <v>2919</v>
      </c>
      <c r="B1485" s="28" t="s">
        <v>1513</v>
      </c>
    </row>
    <row r="1486" spans="1:2" ht="12.75">
      <c r="A1486" s="28" t="s">
        <v>2920</v>
      </c>
      <c r="B1486" s="28" t="s">
        <v>1503</v>
      </c>
    </row>
    <row r="1487" spans="1:2" ht="12.75">
      <c r="A1487" s="28" t="s">
        <v>2921</v>
      </c>
      <c r="B1487" s="28" t="s">
        <v>1516</v>
      </c>
    </row>
    <row r="1488" spans="1:2" ht="12.75">
      <c r="A1488" s="28" t="s">
        <v>2922</v>
      </c>
      <c r="B1488" s="28" t="s">
        <v>1499</v>
      </c>
    </row>
    <row r="1489" spans="1:2" ht="12.75">
      <c r="A1489" s="28" t="s">
        <v>2923</v>
      </c>
      <c r="B1489" s="28" t="s">
        <v>1540</v>
      </c>
    </row>
    <row r="1490" spans="1:2" ht="12.75">
      <c r="A1490" s="28" t="s">
        <v>2924</v>
      </c>
      <c r="B1490" s="28" t="s">
        <v>1500</v>
      </c>
    </row>
    <row r="1491" spans="1:2" ht="12.75">
      <c r="A1491" s="28" t="s">
        <v>2925</v>
      </c>
      <c r="B1491" s="28" t="s">
        <v>1504</v>
      </c>
    </row>
    <row r="1492" spans="1:2" ht="12.75">
      <c r="A1492" s="28" t="s">
        <v>2926</v>
      </c>
      <c r="B1492" s="28" t="s">
        <v>1506</v>
      </c>
    </row>
    <row r="1493" spans="1:2" ht="12.75">
      <c r="A1493" s="28" t="s">
        <v>2927</v>
      </c>
      <c r="B1493" s="28" t="s">
        <v>1552</v>
      </c>
    </row>
    <row r="1494" spans="1:2" ht="12.75">
      <c r="A1494" s="28" t="s">
        <v>2928</v>
      </c>
      <c r="B1494" s="28" t="s">
        <v>1542</v>
      </c>
    </row>
    <row r="1495" spans="1:2" ht="12.75">
      <c r="A1495" s="28" t="s">
        <v>2929</v>
      </c>
      <c r="B1495" s="28" t="s">
        <v>1517</v>
      </c>
    </row>
    <row r="1496" spans="1:2" ht="12.75">
      <c r="A1496" s="28" t="s">
        <v>2930</v>
      </c>
      <c r="B1496" s="28" t="s">
        <v>1518</v>
      </c>
    </row>
    <row r="1497" spans="1:2" ht="12.75">
      <c r="A1497" s="28" t="s">
        <v>2931</v>
      </c>
      <c r="B1497" s="28" t="s">
        <v>1512</v>
      </c>
    </row>
    <row r="1498" spans="1:2" ht="12.75">
      <c r="A1498" s="28" t="s">
        <v>2932</v>
      </c>
      <c r="B1498" s="28" t="s">
        <v>1511</v>
      </c>
    </row>
    <row r="1499" spans="1:2" ht="12.75">
      <c r="A1499" s="28" t="s">
        <v>2933</v>
      </c>
      <c r="B1499" s="28" t="s">
        <v>1535</v>
      </c>
    </row>
    <row r="1500" spans="1:2" ht="12.75">
      <c r="A1500" s="28" t="s">
        <v>2934</v>
      </c>
      <c r="B1500" s="28" t="s">
        <v>1529</v>
      </c>
    </row>
    <row r="1501" spans="1:2" ht="12.75">
      <c r="A1501" s="28" t="s">
        <v>2935</v>
      </c>
      <c r="B1501" s="28" t="s">
        <v>1534</v>
      </c>
    </row>
    <row r="1502" spans="1:2" ht="12.75">
      <c r="A1502" s="28" t="s">
        <v>2936</v>
      </c>
      <c r="B1502" s="28" t="s">
        <v>1508</v>
      </c>
    </row>
    <row r="1503" spans="1:2" ht="12.75">
      <c r="A1503" s="28" t="s">
        <v>2937</v>
      </c>
      <c r="B1503" s="28" t="s">
        <v>1543</v>
      </c>
    </row>
    <row r="1504" spans="1:2" ht="12.75">
      <c r="A1504" s="28" t="s">
        <v>2938</v>
      </c>
      <c r="B1504" s="28" t="s">
        <v>1510</v>
      </c>
    </row>
    <row r="1505" spans="1:2" ht="12.75">
      <c r="A1505" s="28" t="s">
        <v>2939</v>
      </c>
      <c r="B1505" s="28" t="s">
        <v>1541</v>
      </c>
    </row>
    <row r="1506" spans="1:2" ht="12.75">
      <c r="A1506" s="28" t="s">
        <v>2940</v>
      </c>
      <c r="B1506" s="28" t="s">
        <v>1505</v>
      </c>
    </row>
    <row r="1507" spans="1:2" ht="12.75">
      <c r="A1507" s="28" t="s">
        <v>2941</v>
      </c>
      <c r="B1507" s="28" t="s">
        <v>1497</v>
      </c>
    </row>
    <row r="1508" spans="1:2" ht="12.75">
      <c r="A1508" s="28" t="s">
        <v>2942</v>
      </c>
      <c r="B1508" s="28" t="s">
        <v>1519</v>
      </c>
    </row>
    <row r="1509" spans="1:2" ht="12.75">
      <c r="A1509" s="28" t="s">
        <v>2943</v>
      </c>
      <c r="B1509" s="28" t="s">
        <v>1520</v>
      </c>
    </row>
    <row r="1510" spans="1:2" ht="12.75">
      <c r="A1510" s="28" t="s">
        <v>2944</v>
      </c>
      <c r="B1510" s="28" t="s">
        <v>1538</v>
      </c>
    </row>
    <row r="1511" spans="1:2" ht="12.75">
      <c r="A1511" s="28" t="s">
        <v>2945</v>
      </c>
      <c r="B1511" s="28" t="s">
        <v>1515</v>
      </c>
    </row>
    <row r="1512" spans="1:2" ht="12.75">
      <c r="A1512" s="28" t="s">
        <v>2946</v>
      </c>
      <c r="B1512" s="28" t="s">
        <v>1526</v>
      </c>
    </row>
    <row r="1513" spans="1:2" ht="12.75">
      <c r="A1513" s="28" t="s">
        <v>2947</v>
      </c>
      <c r="B1513" s="28" t="s">
        <v>1522</v>
      </c>
    </row>
    <row r="1514" spans="1:2" ht="12.75">
      <c r="A1514" s="28" t="s">
        <v>2948</v>
      </c>
      <c r="B1514" s="28" t="s">
        <v>1545</v>
      </c>
    </row>
    <row r="1515" spans="1:2" ht="12.75">
      <c r="A1515" s="28" t="s">
        <v>2949</v>
      </c>
      <c r="B1515" s="28" t="s">
        <v>1547</v>
      </c>
    </row>
    <row r="1516" spans="1:2" ht="12.75">
      <c r="A1516" s="28" t="s">
        <v>2950</v>
      </c>
      <c r="B1516" s="28" t="s">
        <v>1546</v>
      </c>
    </row>
    <row r="1517" spans="1:2" ht="12.75">
      <c r="A1517" s="28" t="s">
        <v>2951</v>
      </c>
      <c r="B1517" s="28" t="s">
        <v>375</v>
      </c>
    </row>
    <row r="1518" spans="1:2" ht="12.75">
      <c r="A1518" s="28" t="s">
        <v>2951</v>
      </c>
      <c r="B1518" s="28" t="s">
        <v>374</v>
      </c>
    </row>
    <row r="1519" spans="1:2" ht="12.75">
      <c r="A1519" s="28" t="s">
        <v>2951</v>
      </c>
      <c r="B1519" s="28" t="s">
        <v>373</v>
      </c>
    </row>
    <row r="1520" spans="1:2" ht="12.75">
      <c r="A1520" s="28" t="s">
        <v>2952</v>
      </c>
      <c r="B1520" s="28" t="s">
        <v>1501</v>
      </c>
    </row>
    <row r="1521" spans="1:2" ht="12.75">
      <c r="A1521" s="28" t="s">
        <v>2953</v>
      </c>
      <c r="B1521" s="28" t="s">
        <v>1523</v>
      </c>
    </row>
    <row r="1522" spans="1:2" ht="12.75">
      <c r="A1522" s="28" t="s">
        <v>2954</v>
      </c>
      <c r="B1522" s="28" t="s">
        <v>1524</v>
      </c>
    </row>
    <row r="1523" spans="1:2" ht="12.75">
      <c r="A1523" s="28" t="s">
        <v>2955</v>
      </c>
      <c r="B1523" s="28" t="s">
        <v>1514</v>
      </c>
    </row>
    <row r="1524" spans="1:2" ht="12.75">
      <c r="A1524" s="28" t="s">
        <v>2956</v>
      </c>
      <c r="B1524" s="28" t="s">
        <v>1537</v>
      </c>
    </row>
    <row r="1525" spans="1:2" ht="12.75">
      <c r="A1525" s="28" t="s">
        <v>2957</v>
      </c>
      <c r="B1525" s="28" t="s">
        <v>560</v>
      </c>
    </row>
    <row r="1526" spans="1:2" ht="12.75">
      <c r="A1526" s="28" t="s">
        <v>2957</v>
      </c>
      <c r="B1526" s="28" t="s">
        <v>558</v>
      </c>
    </row>
    <row r="1527" spans="1:2" ht="12.75">
      <c r="A1527" s="28" t="s">
        <v>2049</v>
      </c>
      <c r="B1527" s="28" t="s">
        <v>555</v>
      </c>
    </row>
    <row r="1528" spans="1:2" ht="12.75">
      <c r="A1528" s="28" t="s">
        <v>2049</v>
      </c>
      <c r="B1528" s="28" t="s">
        <v>554</v>
      </c>
    </row>
    <row r="1529" spans="1:2" ht="12.75">
      <c r="A1529" s="28" t="s">
        <v>2049</v>
      </c>
      <c r="B1529" s="28" t="s">
        <v>552</v>
      </c>
    </row>
    <row r="1530" spans="1:2" ht="12.75">
      <c r="A1530" s="28" t="s">
        <v>2048</v>
      </c>
      <c r="B1530" s="28" t="s">
        <v>537</v>
      </c>
    </row>
    <row r="1531" spans="1:2" ht="12.75">
      <c r="A1531" s="28" t="s">
        <v>2048</v>
      </c>
      <c r="B1531" s="28" t="s">
        <v>607</v>
      </c>
    </row>
    <row r="1532" spans="1:2" ht="12.75">
      <c r="A1532" s="28" t="s">
        <v>2047</v>
      </c>
      <c r="B1532" s="28" t="s">
        <v>512</v>
      </c>
    </row>
    <row r="1533" spans="1:2" ht="12.75">
      <c r="A1533" s="28" t="s">
        <v>2045</v>
      </c>
      <c r="B1533" s="28" t="s">
        <v>446</v>
      </c>
    </row>
    <row r="1534" spans="1:2" ht="12.75">
      <c r="A1534" s="28" t="s">
        <v>2045</v>
      </c>
      <c r="B1534" s="28" t="s">
        <v>445</v>
      </c>
    </row>
    <row r="1535" spans="1:2" ht="12.75">
      <c r="A1535" s="28" t="s">
        <v>2044</v>
      </c>
      <c r="B1535" s="28" t="s">
        <v>444</v>
      </c>
    </row>
    <row r="1536" spans="1:2" ht="12.75">
      <c r="A1536" s="28" t="s">
        <v>2043</v>
      </c>
      <c r="B1536" s="28" t="s">
        <v>525</v>
      </c>
    </row>
    <row r="1537" spans="1:2" ht="12.75">
      <c r="A1537" s="28" t="s">
        <v>2042</v>
      </c>
      <c r="B1537" s="28" t="s">
        <v>501</v>
      </c>
    </row>
    <row r="1538" spans="1:2" ht="12.75">
      <c r="A1538" s="28" t="s">
        <v>2046</v>
      </c>
      <c r="B1538" s="28" t="s">
        <v>1244</v>
      </c>
    </row>
    <row r="1539" spans="1:2" ht="12.75">
      <c r="A1539" s="28" t="s">
        <v>2000</v>
      </c>
      <c r="B1539" s="28" t="s">
        <v>202</v>
      </c>
    </row>
    <row r="1540" spans="1:2" ht="12.75">
      <c r="A1540" s="28" t="s">
        <v>2000</v>
      </c>
      <c r="B1540" s="28" t="s">
        <v>1115</v>
      </c>
    </row>
    <row r="1541" spans="1:2" ht="12.75">
      <c r="A1541" s="28" t="s">
        <v>2000</v>
      </c>
      <c r="B1541" s="28" t="s">
        <v>1114</v>
      </c>
    </row>
    <row r="1542" spans="1:2" ht="12.75">
      <c r="A1542" s="28" t="s">
        <v>2000</v>
      </c>
      <c r="B1542" s="28" t="s">
        <v>432</v>
      </c>
    </row>
    <row r="1543" spans="1:2" ht="12.75">
      <c r="A1543" s="28" t="s">
        <v>2000</v>
      </c>
      <c r="B1543" s="28" t="s">
        <v>1113</v>
      </c>
    </row>
    <row r="1544" spans="1:2" ht="12.75">
      <c r="A1544" s="28" t="s">
        <v>2958</v>
      </c>
      <c r="B1544" s="28" t="s">
        <v>2959</v>
      </c>
    </row>
    <row r="1545" spans="1:2" ht="12.75">
      <c r="A1545" s="28" t="s">
        <v>1982</v>
      </c>
      <c r="B1545" s="28" t="s">
        <v>1124</v>
      </c>
    </row>
    <row r="1546" spans="1:2" ht="12.75">
      <c r="A1546" s="28" t="s">
        <v>1982</v>
      </c>
      <c r="B1546" s="28" t="s">
        <v>1123</v>
      </c>
    </row>
    <row r="1547" spans="1:2" ht="12.75">
      <c r="A1547" s="28" t="s">
        <v>1982</v>
      </c>
      <c r="B1547" s="28" t="s">
        <v>2960</v>
      </c>
    </row>
    <row r="1548" spans="1:2" ht="12.75">
      <c r="A1548" s="28" t="s">
        <v>1982</v>
      </c>
      <c r="B1548" s="28" t="s">
        <v>1569</v>
      </c>
    </row>
    <row r="1549" spans="1:2" ht="12.75">
      <c r="A1549" s="28" t="s">
        <v>1982</v>
      </c>
      <c r="B1549" s="28" t="s">
        <v>1569</v>
      </c>
    </row>
    <row r="1550" spans="1:2" ht="12.75">
      <c r="A1550" s="28" t="s">
        <v>1982</v>
      </c>
      <c r="B1550" s="28" t="s">
        <v>1122</v>
      </c>
    </row>
    <row r="1551" spans="1:2" ht="12.75">
      <c r="A1551" s="28" t="s">
        <v>1982</v>
      </c>
      <c r="B1551" s="28" t="s">
        <v>2961</v>
      </c>
    </row>
    <row r="1552" spans="1:2" ht="12.75">
      <c r="A1552" s="28" t="s">
        <v>1982</v>
      </c>
      <c r="B1552" s="28" t="s">
        <v>1121</v>
      </c>
    </row>
    <row r="1553" spans="1:2" ht="12.75">
      <c r="A1553" s="28" t="s">
        <v>1982</v>
      </c>
      <c r="B1553" s="28" t="s">
        <v>1700</v>
      </c>
    </row>
    <row r="1554" spans="1:2" ht="12.75">
      <c r="A1554" s="28" t="s">
        <v>1982</v>
      </c>
      <c r="B1554" s="28" t="s">
        <v>1120</v>
      </c>
    </row>
    <row r="1555" spans="1:2" ht="12.75">
      <c r="A1555" s="28" t="s">
        <v>1982</v>
      </c>
      <c r="B1555" s="28" t="s">
        <v>1119</v>
      </c>
    </row>
    <row r="1556" spans="1:2" ht="12.75">
      <c r="A1556" s="28" t="s">
        <v>1982</v>
      </c>
      <c r="B1556" s="28" t="s">
        <v>2962</v>
      </c>
    </row>
    <row r="1557" spans="1:2" ht="12.75">
      <c r="A1557" s="28" t="s">
        <v>1982</v>
      </c>
      <c r="B1557" s="28" t="s">
        <v>2963</v>
      </c>
    </row>
    <row r="1558" spans="1:2" ht="12.75">
      <c r="A1558" s="28" t="s">
        <v>1982</v>
      </c>
      <c r="B1558" s="28" t="s">
        <v>1118</v>
      </c>
    </row>
    <row r="1559" spans="1:2" ht="12.75">
      <c r="A1559" s="28" t="s">
        <v>1982</v>
      </c>
      <c r="B1559" s="28" t="s">
        <v>1278</v>
      </c>
    </row>
    <row r="1560" spans="1:2" ht="12.75">
      <c r="A1560" s="28" t="s">
        <v>1982</v>
      </c>
      <c r="B1560" s="28" t="s">
        <v>2964</v>
      </c>
    </row>
    <row r="1561" spans="1:2" ht="12.75">
      <c r="A1561" s="28" t="s">
        <v>1982</v>
      </c>
      <c r="B1561" s="28" t="s">
        <v>232</v>
      </c>
    </row>
    <row r="1562" spans="1:2" ht="12.75">
      <c r="A1562" s="28" t="s">
        <v>1982</v>
      </c>
      <c r="B1562" s="28" t="s">
        <v>1117</v>
      </c>
    </row>
    <row r="1563" spans="1:2" ht="12.75">
      <c r="A1563" s="28" t="s">
        <v>1982</v>
      </c>
      <c r="B1563" s="28" t="s">
        <v>2965</v>
      </c>
    </row>
    <row r="1564" spans="1:2" ht="12.75">
      <c r="A1564" s="28" t="s">
        <v>2966</v>
      </c>
      <c r="B1564" s="28" t="s">
        <v>2967</v>
      </c>
    </row>
    <row r="1565" spans="1:2" ht="12.75">
      <c r="A1565" s="28" t="s">
        <v>2966</v>
      </c>
      <c r="B1565" s="28" t="s">
        <v>1116</v>
      </c>
    </row>
    <row r="1566" spans="1:2" ht="12.75">
      <c r="A1566" s="28" t="s">
        <v>1986</v>
      </c>
      <c r="B1566" s="28" t="s">
        <v>1089</v>
      </c>
    </row>
    <row r="1567" spans="1:2" ht="12.75">
      <c r="A1567" s="28" t="s">
        <v>1986</v>
      </c>
      <c r="B1567" s="28" t="s">
        <v>1088</v>
      </c>
    </row>
    <row r="1568" spans="1:2" ht="12.75">
      <c r="A1568" s="28" t="s">
        <v>1987</v>
      </c>
      <c r="B1568" s="28" t="s">
        <v>1093</v>
      </c>
    </row>
    <row r="1569" spans="1:2" ht="12.75">
      <c r="A1569" s="28" t="s">
        <v>1987</v>
      </c>
      <c r="B1569" s="28" t="s">
        <v>1465</v>
      </c>
    </row>
    <row r="1570" spans="1:2" ht="12.75">
      <c r="A1570" s="28" t="s">
        <v>1987</v>
      </c>
      <c r="B1570" s="28" t="s">
        <v>1092</v>
      </c>
    </row>
    <row r="1571" spans="1:2" ht="12.75">
      <c r="A1571" s="28" t="s">
        <v>1987</v>
      </c>
      <c r="B1571" s="28" t="s">
        <v>592</v>
      </c>
    </row>
    <row r="1572" spans="1:2" ht="12.75">
      <c r="A1572" s="28" t="s">
        <v>1987</v>
      </c>
      <c r="B1572" s="28" t="s">
        <v>1091</v>
      </c>
    </row>
    <row r="1573" spans="1:2" ht="12.75">
      <c r="A1573" s="28" t="s">
        <v>1987</v>
      </c>
      <c r="B1573" s="28" t="s">
        <v>1090</v>
      </c>
    </row>
    <row r="1574" spans="1:2" ht="12.75">
      <c r="A1574" s="28" t="s">
        <v>1988</v>
      </c>
      <c r="B1574" s="28" t="s">
        <v>1104</v>
      </c>
    </row>
    <row r="1575" spans="1:2" ht="12.75">
      <c r="A1575" s="28" t="s">
        <v>1988</v>
      </c>
      <c r="B1575" s="28" t="s">
        <v>599</v>
      </c>
    </row>
    <row r="1576" spans="1:2" ht="12.75">
      <c r="A1576" s="28" t="s">
        <v>1988</v>
      </c>
      <c r="B1576" s="28" t="s">
        <v>1252</v>
      </c>
    </row>
    <row r="1577" spans="1:2" ht="12.75">
      <c r="A1577" s="28" t="s">
        <v>1988</v>
      </c>
      <c r="B1577" s="28" t="s">
        <v>1103</v>
      </c>
    </row>
    <row r="1578" spans="1:2" ht="12.75">
      <c r="A1578" s="28" t="s">
        <v>1988</v>
      </c>
      <c r="B1578" s="28" t="s">
        <v>594</v>
      </c>
    </row>
    <row r="1579" spans="1:2" ht="12.75">
      <c r="A1579" s="28" t="s">
        <v>1988</v>
      </c>
      <c r="B1579" s="28" t="s">
        <v>1102</v>
      </c>
    </row>
    <row r="1580" spans="1:2" ht="12.75">
      <c r="A1580" s="28" t="s">
        <v>1988</v>
      </c>
      <c r="B1580" s="28" t="s">
        <v>1253</v>
      </c>
    </row>
    <row r="1581" spans="1:2" ht="12.75">
      <c r="A1581" s="28" t="s">
        <v>1988</v>
      </c>
      <c r="B1581" s="28" t="s">
        <v>593</v>
      </c>
    </row>
    <row r="1582" spans="1:2" ht="12.75">
      <c r="A1582" s="28" t="s">
        <v>1988</v>
      </c>
      <c r="B1582" s="28" t="s">
        <v>214</v>
      </c>
    </row>
    <row r="1583" spans="1:2" ht="12.75">
      <c r="A1583" s="28" t="s">
        <v>1988</v>
      </c>
      <c r="B1583" s="28" t="s">
        <v>1101</v>
      </c>
    </row>
    <row r="1584" spans="1:2" ht="12.75">
      <c r="A1584" s="28" t="s">
        <v>1988</v>
      </c>
      <c r="B1584" s="28" t="s">
        <v>1100</v>
      </c>
    </row>
    <row r="1585" spans="1:2" ht="12.75">
      <c r="A1585" s="28" t="s">
        <v>1988</v>
      </c>
      <c r="B1585" s="28" t="s">
        <v>1572</v>
      </c>
    </row>
    <row r="1586" spans="1:2" ht="12.75">
      <c r="A1586" s="28" t="s">
        <v>1988</v>
      </c>
      <c r="B1586" s="28" t="s">
        <v>590</v>
      </c>
    </row>
    <row r="1587" spans="1:2" ht="12.75">
      <c r="A1587" s="28" t="s">
        <v>1988</v>
      </c>
      <c r="B1587" s="28" t="s">
        <v>1099</v>
      </c>
    </row>
    <row r="1588" spans="1:2" ht="12.75">
      <c r="A1588" s="28" t="s">
        <v>1988</v>
      </c>
      <c r="B1588" s="28" t="s">
        <v>1098</v>
      </c>
    </row>
    <row r="1589" spans="1:2" ht="12.75">
      <c r="A1589" s="28" t="s">
        <v>1988</v>
      </c>
      <c r="B1589" s="28" t="s">
        <v>1464</v>
      </c>
    </row>
    <row r="1590" spans="1:2" ht="12.75">
      <c r="A1590" s="28" t="s">
        <v>1991</v>
      </c>
      <c r="B1590" s="28" t="s">
        <v>1571</v>
      </c>
    </row>
    <row r="1591" spans="1:2" ht="12.75">
      <c r="A1591" s="28" t="s">
        <v>1993</v>
      </c>
      <c r="B1591" s="28" t="s">
        <v>589</v>
      </c>
    </row>
    <row r="1592" spans="1:2" ht="12.75">
      <c r="A1592" s="28" t="s">
        <v>1989</v>
      </c>
      <c r="B1592" s="28" t="s">
        <v>2968</v>
      </c>
    </row>
    <row r="1593" spans="1:2" ht="12.75">
      <c r="A1593" s="28" t="s">
        <v>1992</v>
      </c>
      <c r="B1593" s="28" t="s">
        <v>1105</v>
      </c>
    </row>
    <row r="1594" spans="1:2" ht="12.75">
      <c r="A1594" s="28" t="s">
        <v>1992</v>
      </c>
      <c r="B1594" s="28" t="s">
        <v>1426</v>
      </c>
    </row>
    <row r="1595" spans="1:2" ht="12.75">
      <c r="A1595" s="28" t="s">
        <v>1994</v>
      </c>
      <c r="B1595" s="28" t="s">
        <v>588</v>
      </c>
    </row>
    <row r="1596" spans="1:2" ht="12.75">
      <c r="A1596" s="28" t="s">
        <v>1994</v>
      </c>
      <c r="B1596" s="28" t="s">
        <v>1097</v>
      </c>
    </row>
    <row r="1597" spans="1:2" ht="12.75">
      <c r="A1597" s="28" t="s">
        <v>1994</v>
      </c>
      <c r="B1597" s="28" t="s">
        <v>1573</v>
      </c>
    </row>
    <row r="1598" spans="1:2" ht="12.75">
      <c r="A1598" s="28" t="s">
        <v>1994</v>
      </c>
      <c r="B1598" s="28" t="s">
        <v>586</v>
      </c>
    </row>
    <row r="1599" spans="1:2" ht="12.75">
      <c r="A1599" s="28" t="s">
        <v>1994</v>
      </c>
      <c r="B1599" s="28" t="s">
        <v>585</v>
      </c>
    </row>
    <row r="1600" spans="1:2" ht="12.75">
      <c r="A1600" s="28" t="s">
        <v>1994</v>
      </c>
      <c r="B1600" s="28" t="s">
        <v>1096</v>
      </c>
    </row>
    <row r="1601" spans="1:2" ht="12.75">
      <c r="A1601" s="28" t="s">
        <v>1994</v>
      </c>
      <c r="B1601" s="28" t="s">
        <v>583</v>
      </c>
    </row>
    <row r="1602" spans="1:2" ht="12.75">
      <c r="A1602" s="28" t="s">
        <v>1994</v>
      </c>
      <c r="B1602" s="28" t="s">
        <v>582</v>
      </c>
    </row>
    <row r="1603" spans="1:2" ht="12.75">
      <c r="A1603" s="28" t="s">
        <v>1994</v>
      </c>
      <c r="B1603" s="28" t="s">
        <v>1095</v>
      </c>
    </row>
    <row r="1604" spans="1:2" ht="12.75">
      <c r="A1604" s="28" t="s">
        <v>1994</v>
      </c>
      <c r="B1604" s="28" t="s">
        <v>1094</v>
      </c>
    </row>
    <row r="1605" spans="1:2" ht="12.75">
      <c r="A1605" s="28" t="s">
        <v>1995</v>
      </c>
      <c r="B1605" s="28" t="s">
        <v>1112</v>
      </c>
    </row>
    <row r="1606" spans="1:2" ht="12.75">
      <c r="A1606" s="28" t="s">
        <v>1995</v>
      </c>
      <c r="B1606" s="28" t="s">
        <v>540</v>
      </c>
    </row>
    <row r="1607" spans="1:2" ht="12.75">
      <c r="A1607" s="28" t="s">
        <v>1995</v>
      </c>
      <c r="B1607" s="28" t="s">
        <v>539</v>
      </c>
    </row>
    <row r="1608" spans="1:2" ht="12.75">
      <c r="A1608" s="28" t="s">
        <v>1995</v>
      </c>
      <c r="B1608" s="28" t="s">
        <v>538</v>
      </c>
    </row>
    <row r="1609" spans="1:2" ht="12.75">
      <c r="A1609" s="28" t="s">
        <v>1995</v>
      </c>
      <c r="B1609" s="28" t="s">
        <v>537</v>
      </c>
    </row>
    <row r="1610" spans="1:2" ht="12.75">
      <c r="A1610" s="28" t="s">
        <v>1995</v>
      </c>
      <c r="B1610" s="28" t="s">
        <v>1111</v>
      </c>
    </row>
    <row r="1611" spans="1:2" ht="12.75">
      <c r="A1611" s="28" t="s">
        <v>1995</v>
      </c>
      <c r="B1611" s="28" t="s">
        <v>1110</v>
      </c>
    </row>
    <row r="1612" spans="1:2" ht="12.75">
      <c r="A1612" s="28" t="s">
        <v>1995</v>
      </c>
      <c r="B1612" s="28" t="s">
        <v>254</v>
      </c>
    </row>
    <row r="1613" spans="1:2" ht="12.75">
      <c r="A1613" s="28" t="s">
        <v>1995</v>
      </c>
      <c r="B1613" s="28" t="s">
        <v>1109</v>
      </c>
    </row>
    <row r="1614" spans="1:2" ht="12.75">
      <c r="A1614" s="28" t="s">
        <v>1995</v>
      </c>
      <c r="B1614" s="28" t="s">
        <v>1108</v>
      </c>
    </row>
    <row r="1615" spans="1:2" ht="12.75">
      <c r="A1615" s="28" t="s">
        <v>1995</v>
      </c>
      <c r="B1615" s="28" t="s">
        <v>1107</v>
      </c>
    </row>
    <row r="1616" spans="1:2" ht="12.75">
      <c r="A1616" s="28" t="s">
        <v>1995</v>
      </c>
      <c r="B1616" s="28" t="s">
        <v>535</v>
      </c>
    </row>
    <row r="1617" spans="1:2" ht="12.75">
      <c r="A1617" s="28" t="s">
        <v>1995</v>
      </c>
      <c r="B1617" s="28" t="s">
        <v>534</v>
      </c>
    </row>
    <row r="1618" spans="1:2" ht="12.75">
      <c r="A1618" s="28" t="s">
        <v>1995</v>
      </c>
      <c r="B1618" s="28" t="s">
        <v>1106</v>
      </c>
    </row>
    <row r="1619" spans="1:2" ht="12.75">
      <c r="A1619" s="28" t="s">
        <v>1995</v>
      </c>
      <c r="B1619" s="28" t="s">
        <v>1701</v>
      </c>
    </row>
    <row r="1620" spans="1:2" ht="12.75">
      <c r="A1620" s="28" t="s">
        <v>1995</v>
      </c>
      <c r="B1620" s="28" t="s">
        <v>1702</v>
      </c>
    </row>
    <row r="1621" spans="1:2" ht="12.75">
      <c r="A1621" s="28" t="s">
        <v>1996</v>
      </c>
      <c r="B1621" s="28" t="s">
        <v>1570</v>
      </c>
    </row>
    <row r="1622" spans="1:2" ht="12.75">
      <c r="A1622" s="28" t="s">
        <v>1996</v>
      </c>
      <c r="B1622" s="28" t="s">
        <v>2969</v>
      </c>
    </row>
    <row r="1623" spans="1:2" ht="12.75">
      <c r="A1623" s="28" t="s">
        <v>1984</v>
      </c>
      <c r="B1623" s="28" t="s">
        <v>2970</v>
      </c>
    </row>
    <row r="1624" spans="1:2" ht="12.75">
      <c r="A1624" s="28" t="s">
        <v>2154</v>
      </c>
      <c r="B1624" s="28" t="s">
        <v>280</v>
      </c>
    </row>
    <row r="1625" spans="1:2" ht="12.75">
      <c r="A1625" s="28" t="s">
        <v>2149</v>
      </c>
      <c r="B1625" s="28" t="s">
        <v>278</v>
      </c>
    </row>
    <row r="1626" spans="1:2" ht="12.75">
      <c r="A1626" s="28" t="s">
        <v>2147</v>
      </c>
      <c r="B1626" s="28" t="s">
        <v>1085</v>
      </c>
    </row>
    <row r="1627" spans="1:2" ht="12.75">
      <c r="A1627" s="28" t="s">
        <v>2147</v>
      </c>
      <c r="B1627" s="28" t="s">
        <v>1084</v>
      </c>
    </row>
    <row r="1628" spans="1:2" ht="12.75">
      <c r="A1628" s="28" t="s">
        <v>2155</v>
      </c>
      <c r="B1628" s="28" t="s">
        <v>523</v>
      </c>
    </row>
    <row r="1629" spans="1:2" ht="12.75">
      <c r="A1629" s="28" t="s">
        <v>2155</v>
      </c>
      <c r="B1629" s="28" t="s">
        <v>1429</v>
      </c>
    </row>
    <row r="1630" spans="1:2" ht="12.75">
      <c r="A1630" s="28" t="s">
        <v>2151</v>
      </c>
      <c r="B1630" s="28" t="s">
        <v>279</v>
      </c>
    </row>
    <row r="1631" spans="1:2" ht="12.75">
      <c r="A1631" s="28" t="s">
        <v>2143</v>
      </c>
      <c r="B1631" s="28" t="s">
        <v>275</v>
      </c>
    </row>
    <row r="1632" spans="1:2" ht="12.75">
      <c r="A1632" s="28" t="s">
        <v>2143</v>
      </c>
      <c r="B1632" s="28" t="s">
        <v>1080</v>
      </c>
    </row>
    <row r="1633" spans="1:2" ht="12.75">
      <c r="A1633" s="28" t="s">
        <v>2142</v>
      </c>
      <c r="B1633" s="28" t="s">
        <v>274</v>
      </c>
    </row>
    <row r="1634" spans="1:2" ht="12.75">
      <c r="A1634" s="28" t="s">
        <v>2142</v>
      </c>
      <c r="B1634" s="28" t="s">
        <v>1704</v>
      </c>
    </row>
    <row r="1635" spans="1:2" ht="12.75">
      <c r="A1635" s="28" t="s">
        <v>2145</v>
      </c>
      <c r="B1635" s="28" t="s">
        <v>276</v>
      </c>
    </row>
    <row r="1636" spans="1:2" ht="12.75">
      <c r="A1636" s="28" t="s">
        <v>2146</v>
      </c>
      <c r="B1636" s="28" t="s">
        <v>266</v>
      </c>
    </row>
    <row r="1637" spans="1:2" ht="12.75">
      <c r="A1637" s="28" t="s">
        <v>2144</v>
      </c>
      <c r="B1637" s="28" t="s">
        <v>1082</v>
      </c>
    </row>
    <row r="1638" spans="1:2" ht="12.75">
      <c r="A1638" s="28" t="s">
        <v>2144</v>
      </c>
      <c r="B1638" s="28" t="s">
        <v>1081</v>
      </c>
    </row>
    <row r="1639" spans="1:2" ht="12.75">
      <c r="A1639" s="28" t="s">
        <v>2148</v>
      </c>
      <c r="B1639" s="28" t="s">
        <v>1083</v>
      </c>
    </row>
    <row r="1640" spans="1:2" ht="12.75">
      <c r="A1640" s="28" t="s">
        <v>2148</v>
      </c>
      <c r="B1640" s="28" t="s">
        <v>1703</v>
      </c>
    </row>
    <row r="1641" spans="1:2" ht="12.75">
      <c r="A1641" s="28" t="s">
        <v>2148</v>
      </c>
      <c r="B1641" s="28" t="s">
        <v>1695</v>
      </c>
    </row>
    <row r="1642" spans="1:2" ht="12.75">
      <c r="A1642" s="28" t="s">
        <v>2148</v>
      </c>
      <c r="B1642" s="28" t="s">
        <v>2971</v>
      </c>
    </row>
    <row r="1643" spans="1:2" ht="12.75">
      <c r="A1643" s="28" t="s">
        <v>2157</v>
      </c>
      <c r="B1643" s="28" t="s">
        <v>2972</v>
      </c>
    </row>
    <row r="1644" spans="1:2" ht="12.75">
      <c r="A1644" s="28" t="s">
        <v>2156</v>
      </c>
      <c r="B1644" s="28" t="s">
        <v>1574</v>
      </c>
    </row>
    <row r="1645" spans="1:2" ht="12.75">
      <c r="A1645" s="28" t="s">
        <v>2156</v>
      </c>
      <c r="B1645" s="28" t="s">
        <v>1087</v>
      </c>
    </row>
    <row r="1646" spans="1:2" ht="12.75">
      <c r="A1646" s="28" t="s">
        <v>2156</v>
      </c>
      <c r="B1646" s="28" t="s">
        <v>1427</v>
      </c>
    </row>
    <row r="1647" spans="1:2" ht="12.75">
      <c r="A1647" s="28" t="s">
        <v>2153</v>
      </c>
      <c r="B1647" s="28" t="s">
        <v>2973</v>
      </c>
    </row>
    <row r="1648" spans="1:2" ht="12.75">
      <c r="A1648" s="28" t="s">
        <v>2153</v>
      </c>
      <c r="B1648" s="28" t="s">
        <v>1575</v>
      </c>
    </row>
    <row r="1649" spans="1:2" ht="12.75">
      <c r="A1649" s="28" t="s">
        <v>2153</v>
      </c>
      <c r="B1649" s="28" t="s">
        <v>1086</v>
      </c>
    </row>
    <row r="1650" spans="1:2" ht="12.75">
      <c r="A1650" s="28" t="s">
        <v>2153</v>
      </c>
      <c r="B1650" s="28" t="s">
        <v>1428</v>
      </c>
    </row>
    <row r="1651" spans="1:2" ht="12.75">
      <c r="A1651" s="28" t="s">
        <v>2150</v>
      </c>
      <c r="B1651" s="28" t="s">
        <v>2974</v>
      </c>
    </row>
    <row r="1652" spans="1:2" ht="12.75">
      <c r="A1652" s="28" t="s">
        <v>2152</v>
      </c>
      <c r="B1652" s="28" t="s">
        <v>2975</v>
      </c>
    </row>
    <row r="1653" spans="1:2" ht="12.75">
      <c r="A1653" s="28" t="s">
        <v>2152</v>
      </c>
      <c r="B1653" s="28" t="s">
        <v>2976</v>
      </c>
    </row>
    <row r="1654" spans="1:2" ht="12.75">
      <c r="A1654" s="28" t="s">
        <v>2977</v>
      </c>
      <c r="B1654" s="28" t="s">
        <v>1289</v>
      </c>
    </row>
    <row r="1655" spans="1:2" ht="12.75">
      <c r="A1655" s="28" t="s">
        <v>2978</v>
      </c>
      <c r="B1655" s="28" t="s">
        <v>1290</v>
      </c>
    </row>
    <row r="1656" spans="1:2" ht="12.75">
      <c r="A1656" s="28" t="s">
        <v>2979</v>
      </c>
      <c r="B1656" s="28" t="s">
        <v>1291</v>
      </c>
    </row>
    <row r="1657" spans="1:2" ht="12.75">
      <c r="A1657" s="28" t="s">
        <v>2980</v>
      </c>
      <c r="B1657" s="28" t="s">
        <v>1292</v>
      </c>
    </row>
    <row r="1658" spans="1:2" ht="12.75">
      <c r="A1658" s="28" t="s">
        <v>2981</v>
      </c>
      <c r="B1658" s="28" t="s">
        <v>1293</v>
      </c>
    </row>
    <row r="1659" spans="1:2" ht="12.75">
      <c r="A1659" s="28" t="s">
        <v>2982</v>
      </c>
      <c r="B1659" s="28" t="s">
        <v>1294</v>
      </c>
    </row>
    <row r="1660" spans="1:2" ht="12.75">
      <c r="A1660" s="28" t="s">
        <v>2983</v>
      </c>
      <c r="B1660" s="28" t="s">
        <v>1295</v>
      </c>
    </row>
    <row r="1661" spans="1:2" ht="12.75">
      <c r="A1661" s="28" t="s">
        <v>2984</v>
      </c>
      <c r="B1661" s="28" t="s">
        <v>1296</v>
      </c>
    </row>
    <row r="1662" spans="1:2" ht="12.75">
      <c r="A1662" s="28" t="s">
        <v>2985</v>
      </c>
      <c r="B1662" s="28" t="s">
        <v>1297</v>
      </c>
    </row>
    <row r="1663" spans="1:2" ht="12.75">
      <c r="A1663" s="28" t="s">
        <v>2986</v>
      </c>
      <c r="B1663" s="28" t="s">
        <v>1298</v>
      </c>
    </row>
    <row r="1664" spans="1:2" ht="12.75">
      <c r="A1664" s="28" t="s">
        <v>2987</v>
      </c>
      <c r="B1664" s="28" t="s">
        <v>1279</v>
      </c>
    </row>
    <row r="1665" spans="1:2" ht="12.75">
      <c r="A1665" s="28" t="s">
        <v>2988</v>
      </c>
      <c r="B1665" s="28" t="s">
        <v>1280</v>
      </c>
    </row>
    <row r="1666" spans="1:2" ht="12.75">
      <c r="A1666" s="28" t="s">
        <v>2989</v>
      </c>
      <c r="B1666" s="28" t="s">
        <v>1281</v>
      </c>
    </row>
    <row r="1667" spans="1:2" ht="12.75">
      <c r="A1667" s="28" t="s">
        <v>2990</v>
      </c>
      <c r="B1667" s="28" t="s">
        <v>1282</v>
      </c>
    </row>
    <row r="1668" spans="1:2" ht="12.75">
      <c r="A1668" s="28" t="s">
        <v>2991</v>
      </c>
      <c r="B1668" s="28" t="s">
        <v>1283</v>
      </c>
    </row>
    <row r="1669" spans="1:2" ht="12.75">
      <c r="A1669" s="28" t="s">
        <v>2992</v>
      </c>
      <c r="B1669" s="28" t="s">
        <v>1284</v>
      </c>
    </row>
    <row r="1670" spans="1:2" ht="12.75">
      <c r="A1670" s="28" t="s">
        <v>2993</v>
      </c>
      <c r="B1670" s="28" t="s">
        <v>1285</v>
      </c>
    </row>
    <row r="1671" spans="1:2" ht="12.75">
      <c r="A1671" s="28" t="s">
        <v>2994</v>
      </c>
      <c r="B1671" s="28" t="s">
        <v>1286</v>
      </c>
    </row>
    <row r="1672" spans="1:2" ht="12.75">
      <c r="A1672" s="28" t="s">
        <v>2995</v>
      </c>
      <c r="B1672" s="28" t="s">
        <v>1287</v>
      </c>
    </row>
    <row r="1673" spans="1:2" ht="12.75">
      <c r="A1673" s="28" t="s">
        <v>2996</v>
      </c>
      <c r="B1673" s="28" t="s">
        <v>1288</v>
      </c>
    </row>
    <row r="1674" spans="1:2" ht="12.75">
      <c r="A1674" s="28" t="s">
        <v>2997</v>
      </c>
      <c r="B1674" s="28" t="s">
        <v>1576</v>
      </c>
    </row>
    <row r="1675" spans="1:2" ht="12.75">
      <c r="A1675" s="28" t="s">
        <v>2997</v>
      </c>
      <c r="B1675" s="28" t="s">
        <v>1076</v>
      </c>
    </row>
    <row r="1676" spans="1:2" ht="12.75">
      <c r="A1676" s="28" t="s">
        <v>2997</v>
      </c>
      <c r="B1676" s="28" t="s">
        <v>1074</v>
      </c>
    </row>
    <row r="1677" spans="1:2" ht="12.75">
      <c r="A1677" s="28" t="s">
        <v>2997</v>
      </c>
      <c r="B1677" s="28" t="s">
        <v>1577</v>
      </c>
    </row>
    <row r="1678" spans="1:2" ht="12.75">
      <c r="A1678" s="28" t="s">
        <v>2997</v>
      </c>
      <c r="B1678" s="28" t="s">
        <v>1073</v>
      </c>
    </row>
    <row r="1679" spans="1:2" ht="12.75">
      <c r="A1679" s="28" t="s">
        <v>2997</v>
      </c>
      <c r="B1679" s="28" t="s">
        <v>1075</v>
      </c>
    </row>
    <row r="1680" spans="1:2" ht="12.75">
      <c r="A1680" s="28" t="s">
        <v>2997</v>
      </c>
      <c r="B1680" s="28" t="s">
        <v>1072</v>
      </c>
    </row>
    <row r="1681" spans="1:2" ht="12.75">
      <c r="A1681" s="28" t="s">
        <v>2997</v>
      </c>
      <c r="B1681" s="28" t="s">
        <v>1071</v>
      </c>
    </row>
    <row r="1682" spans="1:2" ht="12.75">
      <c r="A1682" s="28" t="s">
        <v>2997</v>
      </c>
      <c r="B1682" s="28" t="s">
        <v>1070</v>
      </c>
    </row>
    <row r="1683" spans="1:2" ht="12.75">
      <c r="A1683" s="28" t="s">
        <v>2997</v>
      </c>
      <c r="B1683" s="28" t="s">
        <v>567</v>
      </c>
    </row>
    <row r="1684" spans="1:2" ht="12.75">
      <c r="A1684" s="28" t="s">
        <v>2997</v>
      </c>
      <c r="B1684" s="28" t="s">
        <v>1069</v>
      </c>
    </row>
    <row r="1685" spans="1:2" ht="12.75">
      <c r="A1685" s="28" t="s">
        <v>2997</v>
      </c>
      <c r="B1685" s="28" t="s">
        <v>1068</v>
      </c>
    </row>
    <row r="1686" spans="1:2" ht="12.75">
      <c r="A1686" s="28" t="s">
        <v>2997</v>
      </c>
      <c r="B1686" s="28" t="s">
        <v>1067</v>
      </c>
    </row>
    <row r="1687" spans="1:2" ht="12.75">
      <c r="A1687" s="28" t="s">
        <v>2997</v>
      </c>
      <c r="B1687" s="28" t="s">
        <v>206</v>
      </c>
    </row>
    <row r="1688" spans="1:2" ht="12.75">
      <c r="A1688" s="28" t="s">
        <v>2997</v>
      </c>
      <c r="B1688" s="28" t="s">
        <v>1066</v>
      </c>
    </row>
    <row r="1689" spans="1:2" ht="12.75">
      <c r="A1689" s="28" t="s">
        <v>2997</v>
      </c>
      <c r="B1689" s="28" t="s">
        <v>1065</v>
      </c>
    </row>
    <row r="1690" spans="1:2" ht="12.75">
      <c r="A1690" s="28" t="s">
        <v>2997</v>
      </c>
      <c r="B1690" s="28" t="s">
        <v>1578</v>
      </c>
    </row>
    <row r="1691" spans="1:2" ht="12.75">
      <c r="A1691" s="28" t="s">
        <v>2997</v>
      </c>
      <c r="B1691" s="28" t="s">
        <v>1064</v>
      </c>
    </row>
    <row r="1692" spans="1:2" ht="12.75">
      <c r="A1692" s="28" t="s">
        <v>2997</v>
      </c>
      <c r="B1692" s="28" t="s">
        <v>1579</v>
      </c>
    </row>
    <row r="1693" spans="1:2" ht="12.75">
      <c r="A1693" s="28" t="s">
        <v>2997</v>
      </c>
      <c r="B1693" s="28" t="s">
        <v>1063</v>
      </c>
    </row>
    <row r="1694" spans="1:2" ht="12.75">
      <c r="A1694" s="28" t="s">
        <v>2997</v>
      </c>
      <c r="B1694" s="28" t="s">
        <v>1062</v>
      </c>
    </row>
    <row r="1695" spans="1:2" ht="12.75">
      <c r="A1695" s="28" t="s">
        <v>2997</v>
      </c>
      <c r="B1695" s="28" t="s">
        <v>1061</v>
      </c>
    </row>
    <row r="1696" spans="1:2" ht="12.75">
      <c r="A1696" s="28" t="s">
        <v>2997</v>
      </c>
      <c r="B1696" s="28" t="s">
        <v>1580</v>
      </c>
    </row>
    <row r="1697" spans="1:2" ht="12.75">
      <c r="A1697" s="28" t="s">
        <v>2998</v>
      </c>
      <c r="B1697" s="28" t="s">
        <v>943</v>
      </c>
    </row>
    <row r="1698" spans="1:2" ht="12.75">
      <c r="A1698" s="28" t="s">
        <v>2998</v>
      </c>
      <c r="B1698" s="28" t="s">
        <v>942</v>
      </c>
    </row>
    <row r="1699" spans="1:2" ht="12.75">
      <c r="A1699" s="28" t="s">
        <v>2998</v>
      </c>
      <c r="B1699" s="28" t="s">
        <v>941</v>
      </c>
    </row>
    <row r="1700" spans="1:2" ht="12.75">
      <c r="A1700" s="28" t="s">
        <v>2998</v>
      </c>
      <c r="B1700" s="28" t="s">
        <v>1470</v>
      </c>
    </row>
    <row r="1701" spans="1:2" ht="12.75">
      <c r="A1701" s="28" t="s">
        <v>2998</v>
      </c>
      <c r="B1701" s="28" t="s">
        <v>1471</v>
      </c>
    </row>
    <row r="1702" spans="1:2" ht="12.75">
      <c r="A1702" s="28" t="s">
        <v>2998</v>
      </c>
      <c r="B1702" s="28" t="s">
        <v>1588</v>
      </c>
    </row>
    <row r="1703" spans="1:2" ht="12.75">
      <c r="A1703" s="28" t="s">
        <v>2998</v>
      </c>
      <c r="B1703" s="28" t="s">
        <v>940</v>
      </c>
    </row>
    <row r="1704" spans="1:2" ht="12.75">
      <c r="A1704" s="28" t="s">
        <v>2998</v>
      </c>
      <c r="B1704" s="28" t="s">
        <v>939</v>
      </c>
    </row>
    <row r="1705" spans="1:2" ht="12.75">
      <c r="A1705" s="28" t="s">
        <v>2998</v>
      </c>
      <c r="B1705" s="28" t="s">
        <v>938</v>
      </c>
    </row>
    <row r="1706" spans="1:2" ht="12.75">
      <c r="A1706" s="28" t="s">
        <v>2998</v>
      </c>
      <c r="B1706" s="28" t="s">
        <v>937</v>
      </c>
    </row>
    <row r="1707" spans="1:2" ht="12.75">
      <c r="A1707" s="28" t="s">
        <v>1875</v>
      </c>
      <c r="B1707" s="28" t="s">
        <v>1409</v>
      </c>
    </row>
    <row r="1708" spans="1:2" ht="12.75">
      <c r="A1708" s="28" t="s">
        <v>1875</v>
      </c>
      <c r="B1708" s="28" t="s">
        <v>922</v>
      </c>
    </row>
    <row r="1709" spans="1:2" ht="12.75">
      <c r="A1709" s="28" t="s">
        <v>1875</v>
      </c>
      <c r="B1709" s="28" t="s">
        <v>921</v>
      </c>
    </row>
    <row r="1710" spans="1:2" ht="12.75">
      <c r="A1710" s="28" t="s">
        <v>1875</v>
      </c>
      <c r="B1710" s="28" t="s">
        <v>1592</v>
      </c>
    </row>
    <row r="1711" spans="1:2" ht="12.75">
      <c r="A1711" s="28" t="s">
        <v>1875</v>
      </c>
      <c r="B1711" s="28" t="s">
        <v>920</v>
      </c>
    </row>
    <row r="1712" spans="1:2" ht="12.75">
      <c r="A1712" s="28" t="s">
        <v>1875</v>
      </c>
      <c r="B1712" s="28" t="s">
        <v>919</v>
      </c>
    </row>
    <row r="1713" spans="1:2" ht="12.75">
      <c r="A1713" s="28" t="s">
        <v>1878</v>
      </c>
      <c r="B1713" s="28" t="s">
        <v>949</v>
      </c>
    </row>
    <row r="1714" spans="1:2" ht="12.75">
      <c r="A1714" s="28" t="s">
        <v>1878</v>
      </c>
      <c r="B1714" s="28" t="s">
        <v>948</v>
      </c>
    </row>
    <row r="1715" spans="1:2" ht="12.75">
      <c r="A1715" s="28" t="s">
        <v>1908</v>
      </c>
      <c r="B1715" s="28" t="s">
        <v>1434</v>
      </c>
    </row>
    <row r="1716" spans="1:2" ht="12.75">
      <c r="A1716" s="28" t="s">
        <v>1908</v>
      </c>
      <c r="B1716" s="28" t="s">
        <v>911</v>
      </c>
    </row>
    <row r="1717" spans="1:2" ht="12.75">
      <c r="A1717" s="28" t="s">
        <v>1908</v>
      </c>
      <c r="B1717" s="28" t="s">
        <v>205</v>
      </c>
    </row>
    <row r="1718" spans="1:2" ht="12.75">
      <c r="A1718" s="28" t="s">
        <v>1909</v>
      </c>
      <c r="B1718" s="28" t="s">
        <v>947</v>
      </c>
    </row>
    <row r="1719" spans="1:2" ht="12.75">
      <c r="A1719" s="28" t="s">
        <v>1910</v>
      </c>
      <c r="B1719" s="28" t="s">
        <v>918</v>
      </c>
    </row>
    <row r="1720" spans="1:2" ht="12.75">
      <c r="A1720" s="28" t="s">
        <v>1910</v>
      </c>
      <c r="B1720" s="28" t="s">
        <v>917</v>
      </c>
    </row>
    <row r="1721" spans="1:2" ht="12.75">
      <c r="A1721" s="28" t="s">
        <v>1913</v>
      </c>
      <c r="B1721" s="28" t="s">
        <v>1052</v>
      </c>
    </row>
    <row r="1722" spans="1:2" ht="12.75">
      <c r="A1722" s="28" t="s">
        <v>1913</v>
      </c>
      <c r="B1722" s="28" t="s">
        <v>746</v>
      </c>
    </row>
    <row r="1723" spans="1:2" ht="12.75">
      <c r="A1723" s="28" t="s">
        <v>1913</v>
      </c>
      <c r="B1723" s="28" t="s">
        <v>1051</v>
      </c>
    </row>
    <row r="1724" spans="1:2" ht="12.75">
      <c r="A1724" s="28" t="s">
        <v>1913</v>
      </c>
      <c r="B1724" s="28" t="s">
        <v>2999</v>
      </c>
    </row>
    <row r="1725" spans="1:2" ht="12.75">
      <c r="A1725" s="28" t="s">
        <v>1913</v>
      </c>
      <c r="B1725" s="28" t="s">
        <v>1050</v>
      </c>
    </row>
    <row r="1726" spans="1:2" ht="12.75">
      <c r="A1726" s="28" t="s">
        <v>1913</v>
      </c>
      <c r="B1726" s="28" t="s">
        <v>1049</v>
      </c>
    </row>
    <row r="1727" spans="1:2" ht="12.75">
      <c r="A1727" s="28" t="s">
        <v>1913</v>
      </c>
      <c r="B1727" s="28" t="s">
        <v>1048</v>
      </c>
    </row>
    <row r="1728" spans="1:2" ht="12.75">
      <c r="A1728" s="28" t="s">
        <v>1913</v>
      </c>
      <c r="B1728" s="28" t="s">
        <v>1047</v>
      </c>
    </row>
    <row r="1729" spans="1:2" ht="12.75">
      <c r="A1729" s="28" t="s">
        <v>1913</v>
      </c>
      <c r="B1729" s="28" t="s">
        <v>1467</v>
      </c>
    </row>
    <row r="1730" spans="1:2" ht="12.75">
      <c r="A1730" s="28" t="s">
        <v>1913</v>
      </c>
      <c r="B1730" s="28" t="s">
        <v>649</v>
      </c>
    </row>
    <row r="1731" spans="1:2" ht="12.75">
      <c r="A1731" s="28" t="s">
        <v>1913</v>
      </c>
      <c r="B1731" s="28" t="s">
        <v>1046</v>
      </c>
    </row>
    <row r="1732" spans="1:2" ht="12.75">
      <c r="A1732" s="28" t="s">
        <v>1913</v>
      </c>
      <c r="B1732" s="28" t="s">
        <v>1045</v>
      </c>
    </row>
    <row r="1733" spans="1:2" ht="12.75">
      <c r="A1733" s="28" t="s">
        <v>1913</v>
      </c>
      <c r="B1733" s="28" t="s">
        <v>1044</v>
      </c>
    </row>
    <row r="1734" spans="1:2" ht="12.75">
      <c r="A1734" s="28" t="s">
        <v>1913</v>
      </c>
      <c r="B1734" s="28" t="s">
        <v>1043</v>
      </c>
    </row>
    <row r="1735" spans="1:2" ht="12.75">
      <c r="A1735" s="28" t="s">
        <v>1913</v>
      </c>
      <c r="B1735" s="28" t="s">
        <v>1042</v>
      </c>
    </row>
    <row r="1736" spans="1:2" ht="12.75">
      <c r="A1736" s="28" t="s">
        <v>1913</v>
      </c>
      <c r="B1736" s="28" t="s">
        <v>1041</v>
      </c>
    </row>
    <row r="1737" spans="1:2" ht="12.75">
      <c r="A1737" s="28" t="s">
        <v>1913</v>
      </c>
      <c r="B1737" s="28" t="s">
        <v>3000</v>
      </c>
    </row>
    <row r="1738" spans="1:2" ht="12.75">
      <c r="A1738" s="28" t="s">
        <v>1913</v>
      </c>
      <c r="B1738" s="28" t="s">
        <v>1040</v>
      </c>
    </row>
    <row r="1739" spans="1:2" ht="12.75">
      <c r="A1739" s="28" t="s">
        <v>1913</v>
      </c>
      <c r="B1739" s="28" t="s">
        <v>1039</v>
      </c>
    </row>
    <row r="1740" spans="1:2" ht="12.75">
      <c r="A1740" s="28" t="s">
        <v>1913</v>
      </c>
      <c r="B1740" s="28" t="s">
        <v>1583</v>
      </c>
    </row>
    <row r="1741" spans="1:2" ht="12.75">
      <c r="A1741" s="28" t="s">
        <v>1914</v>
      </c>
      <c r="B1741" s="28" t="s">
        <v>910</v>
      </c>
    </row>
    <row r="1742" spans="1:2" ht="12.75">
      <c r="A1742" s="28" t="s">
        <v>1914</v>
      </c>
      <c r="B1742" s="28" t="s">
        <v>737</v>
      </c>
    </row>
    <row r="1743" spans="1:2" ht="12.75">
      <c r="A1743" s="28" t="s">
        <v>1914</v>
      </c>
      <c r="B1743" s="28" t="s">
        <v>909</v>
      </c>
    </row>
    <row r="1744" spans="1:2" ht="12.75">
      <c r="A1744" s="28" t="s">
        <v>1914</v>
      </c>
      <c r="B1744" s="28" t="s">
        <v>908</v>
      </c>
    </row>
    <row r="1745" spans="1:2" ht="12.75">
      <c r="A1745" s="28" t="s">
        <v>1914</v>
      </c>
      <c r="B1745" s="28" t="s">
        <v>907</v>
      </c>
    </row>
    <row r="1746" spans="1:2" ht="12.75">
      <c r="A1746" s="28" t="s">
        <v>1914</v>
      </c>
      <c r="B1746" s="28" t="s">
        <v>906</v>
      </c>
    </row>
    <row r="1747" spans="1:2" ht="12.75">
      <c r="A1747" s="28" t="s">
        <v>1892</v>
      </c>
      <c r="B1747" s="28" t="s">
        <v>1017</v>
      </c>
    </row>
    <row r="1748" spans="1:2" ht="12.75">
      <c r="A1748" s="28" t="s">
        <v>1892</v>
      </c>
      <c r="B1748" s="28" t="s">
        <v>1016</v>
      </c>
    </row>
    <row r="1749" spans="1:2" ht="12.75">
      <c r="A1749" s="28" t="s">
        <v>1900</v>
      </c>
      <c r="B1749" s="28" t="s">
        <v>1036</v>
      </c>
    </row>
    <row r="1750" spans="1:2" ht="12.75">
      <c r="A1750" s="28" t="s">
        <v>1899</v>
      </c>
      <c r="B1750" s="28" t="s">
        <v>1261</v>
      </c>
    </row>
    <row r="1751" spans="1:2" ht="12.75">
      <c r="A1751" s="28" t="s">
        <v>1899</v>
      </c>
      <c r="B1751" s="28" t="s">
        <v>936</v>
      </c>
    </row>
    <row r="1752" spans="1:2" ht="12.75">
      <c r="A1752" s="28" t="s">
        <v>1899</v>
      </c>
      <c r="B1752" s="28" t="s">
        <v>1712</v>
      </c>
    </row>
    <row r="1753" spans="1:2" ht="12.75">
      <c r="A1753" s="28" t="s">
        <v>1899</v>
      </c>
      <c r="B1753" s="28" t="s">
        <v>1713</v>
      </c>
    </row>
    <row r="1754" spans="1:2" ht="12.75">
      <c r="A1754" s="28" t="s">
        <v>1899</v>
      </c>
      <c r="B1754" s="28" t="s">
        <v>935</v>
      </c>
    </row>
    <row r="1755" spans="1:2" ht="12.75">
      <c r="A1755" s="28" t="s">
        <v>1899</v>
      </c>
      <c r="B1755" s="28" t="s">
        <v>934</v>
      </c>
    </row>
    <row r="1756" spans="1:2" ht="12.75">
      <c r="A1756" s="28" t="s">
        <v>1901</v>
      </c>
      <c r="B1756" s="28" t="s">
        <v>916</v>
      </c>
    </row>
    <row r="1757" spans="1:2" ht="12.75">
      <c r="A1757" s="28" t="s">
        <v>1901</v>
      </c>
      <c r="B1757" s="28" t="s">
        <v>447</v>
      </c>
    </row>
    <row r="1758" spans="1:2" ht="12.75">
      <c r="A1758" s="28" t="s">
        <v>1901</v>
      </c>
      <c r="B1758" s="28" t="s">
        <v>446</v>
      </c>
    </row>
    <row r="1759" spans="1:2" ht="12.75">
      <c r="A1759" s="28" t="s">
        <v>1901</v>
      </c>
      <c r="B1759" s="28" t="s">
        <v>1714</v>
      </c>
    </row>
    <row r="1760" spans="1:2" ht="12.75">
      <c r="A1760" s="28" t="s">
        <v>1901</v>
      </c>
      <c r="B1760" s="28" t="s">
        <v>3001</v>
      </c>
    </row>
    <row r="1761" spans="1:2" ht="12.75">
      <c r="A1761" s="28" t="s">
        <v>1901</v>
      </c>
      <c r="B1761" s="28" t="s">
        <v>915</v>
      </c>
    </row>
    <row r="1762" spans="1:2" ht="12.75">
      <c r="A1762" s="28" t="s">
        <v>1901</v>
      </c>
      <c r="B1762" s="28" t="s">
        <v>914</v>
      </c>
    </row>
    <row r="1763" spans="1:2" ht="12.75">
      <c r="A1763" s="28" t="s">
        <v>1901</v>
      </c>
      <c r="B1763" s="28" t="s">
        <v>209</v>
      </c>
    </row>
    <row r="1764" spans="1:2" ht="12.75">
      <c r="A1764" s="28" t="s">
        <v>1901</v>
      </c>
      <c r="B1764" s="28" t="s">
        <v>913</v>
      </c>
    </row>
    <row r="1765" spans="1:2" ht="12.75">
      <c r="A1765" s="28" t="s">
        <v>1901</v>
      </c>
      <c r="B1765" s="28" t="s">
        <v>912</v>
      </c>
    </row>
    <row r="1766" spans="1:2" ht="12.75">
      <c r="A1766" s="28" t="s">
        <v>1902</v>
      </c>
      <c r="B1766" s="28" t="s">
        <v>3002</v>
      </c>
    </row>
    <row r="1767" spans="1:2" ht="12.75">
      <c r="A1767" s="28" t="s">
        <v>1902</v>
      </c>
      <c r="B1767" s="28" t="s">
        <v>1710</v>
      </c>
    </row>
    <row r="1768" spans="1:2" ht="12.75">
      <c r="A1768" s="28" t="s">
        <v>1902</v>
      </c>
      <c r="B1768" s="28" t="s">
        <v>199</v>
      </c>
    </row>
    <row r="1769" spans="1:2" ht="12.75">
      <c r="A1769" s="28" t="s">
        <v>1902</v>
      </c>
      <c r="B1769" s="28" t="s">
        <v>2560</v>
      </c>
    </row>
    <row r="1770" spans="1:2" ht="12.75">
      <c r="A1770" s="28" t="s">
        <v>1902</v>
      </c>
      <c r="B1770" s="28" t="s">
        <v>946</v>
      </c>
    </row>
    <row r="1771" spans="1:2" ht="12.75">
      <c r="A1771" s="28" t="s">
        <v>1902</v>
      </c>
      <c r="B1771" s="28" t="s">
        <v>945</v>
      </c>
    </row>
    <row r="1772" spans="1:2" ht="12.75">
      <c r="A1772" s="28" t="s">
        <v>1902</v>
      </c>
      <c r="B1772" s="28" t="s">
        <v>944</v>
      </c>
    </row>
    <row r="1773" spans="1:2" ht="12.75">
      <c r="A1773" s="28" t="s">
        <v>1876</v>
      </c>
      <c r="B1773" s="28" t="s">
        <v>1055</v>
      </c>
    </row>
    <row r="1774" spans="1:2" ht="12.75">
      <c r="A1774" s="28" t="s">
        <v>1876</v>
      </c>
      <c r="B1774" s="28" t="s">
        <v>1581</v>
      </c>
    </row>
    <row r="1775" spans="1:2" ht="12.75">
      <c r="A1775" s="28" t="s">
        <v>1876</v>
      </c>
      <c r="B1775" s="28" t="s">
        <v>1582</v>
      </c>
    </row>
    <row r="1776" spans="1:2" ht="12.75">
      <c r="A1776" s="28" t="s">
        <v>1876</v>
      </c>
      <c r="B1776" s="28" t="s">
        <v>1466</v>
      </c>
    </row>
    <row r="1777" spans="1:2" ht="12.75">
      <c r="A1777" s="28" t="s">
        <v>1876</v>
      </c>
      <c r="B1777" s="28" t="s">
        <v>1054</v>
      </c>
    </row>
    <row r="1778" spans="1:2" ht="12.75">
      <c r="A1778" s="28" t="s">
        <v>1888</v>
      </c>
      <c r="B1778" s="28" t="s">
        <v>1589</v>
      </c>
    </row>
    <row r="1779" spans="1:2" ht="12.75">
      <c r="A1779" s="28" t="s">
        <v>1888</v>
      </c>
      <c r="B1779" s="28" t="s">
        <v>569</v>
      </c>
    </row>
    <row r="1780" spans="1:2" ht="12.75">
      <c r="A1780" s="28" t="s">
        <v>1888</v>
      </c>
      <c r="B1780" s="28" t="s">
        <v>1590</v>
      </c>
    </row>
    <row r="1781" spans="1:2" ht="12.75">
      <c r="A1781" s="28" t="s">
        <v>1888</v>
      </c>
      <c r="B1781" s="28" t="s">
        <v>1591</v>
      </c>
    </row>
    <row r="1782" spans="1:2" ht="12.75">
      <c r="A1782" s="28" t="s">
        <v>1888</v>
      </c>
      <c r="B1782" s="28" t="s">
        <v>3003</v>
      </c>
    </row>
    <row r="1783" spans="1:2" ht="12.75">
      <c r="A1783" s="28" t="s">
        <v>1888</v>
      </c>
      <c r="B1783" s="28" t="s">
        <v>568</v>
      </c>
    </row>
    <row r="1784" spans="1:2" ht="12.75">
      <c r="A1784" s="28" t="s">
        <v>1880</v>
      </c>
      <c r="B1784" s="28" t="s">
        <v>574</v>
      </c>
    </row>
    <row r="1785" spans="1:2" ht="12.75">
      <c r="A1785" s="28" t="s">
        <v>1880</v>
      </c>
      <c r="B1785" s="28" t="s">
        <v>1019</v>
      </c>
    </row>
    <row r="1786" spans="1:2" ht="12.75">
      <c r="A1786" s="28" t="s">
        <v>1880</v>
      </c>
      <c r="B1786" s="28" t="s">
        <v>1018</v>
      </c>
    </row>
    <row r="1787" spans="1:2" ht="12.75">
      <c r="A1787" s="28" t="s">
        <v>3004</v>
      </c>
      <c r="B1787" s="28" t="s">
        <v>1077</v>
      </c>
    </row>
    <row r="1788" spans="1:2" ht="12.75">
      <c r="A1788" s="28" t="s">
        <v>1877</v>
      </c>
      <c r="B1788" s="28" t="s">
        <v>1705</v>
      </c>
    </row>
    <row r="1789" spans="1:2" ht="12.75">
      <c r="A1789" s="28" t="s">
        <v>1879</v>
      </c>
      <c r="B1789" s="28" t="s">
        <v>933</v>
      </c>
    </row>
    <row r="1790" spans="1:2" ht="12.75">
      <c r="A1790" s="28" t="s">
        <v>1881</v>
      </c>
      <c r="B1790" s="28" t="s">
        <v>966</v>
      </c>
    </row>
    <row r="1791" spans="1:2" ht="12.75">
      <c r="A1791" s="28" t="s">
        <v>1882</v>
      </c>
      <c r="B1791" s="28" t="s">
        <v>1079</v>
      </c>
    </row>
    <row r="1792" spans="1:2" ht="12.75">
      <c r="A1792" s="28" t="s">
        <v>1882</v>
      </c>
      <c r="B1792" s="28" t="s">
        <v>1078</v>
      </c>
    </row>
    <row r="1793" spans="1:2" ht="12.75">
      <c r="A1793" s="28" t="s">
        <v>1883</v>
      </c>
      <c r="B1793" s="28" t="s">
        <v>952</v>
      </c>
    </row>
    <row r="1794" spans="1:2" ht="12.75">
      <c r="A1794" s="28" t="s">
        <v>1883</v>
      </c>
      <c r="B1794" s="28" t="s">
        <v>951</v>
      </c>
    </row>
    <row r="1795" spans="1:2" ht="12.75">
      <c r="A1795" s="28" t="s">
        <v>1883</v>
      </c>
      <c r="B1795" s="28" t="s">
        <v>1256</v>
      </c>
    </row>
    <row r="1796" spans="1:2" ht="12.75">
      <c r="A1796" s="28" t="s">
        <v>1883</v>
      </c>
      <c r="B1796" s="28" t="s">
        <v>950</v>
      </c>
    </row>
    <row r="1797" spans="1:2" ht="12.75">
      <c r="A1797" s="28" t="s">
        <v>1884</v>
      </c>
      <c r="B1797" s="28" t="s">
        <v>1707</v>
      </c>
    </row>
    <row r="1798" spans="1:2" ht="12.75">
      <c r="A1798" s="28" t="s">
        <v>1884</v>
      </c>
      <c r="B1798" s="28" t="s">
        <v>1024</v>
      </c>
    </row>
    <row r="1799" spans="1:2" ht="12.75">
      <c r="A1799" s="28" t="s">
        <v>1884</v>
      </c>
      <c r="B1799" s="28" t="s">
        <v>1023</v>
      </c>
    </row>
    <row r="1800" spans="1:2" ht="12.75">
      <c r="A1800" s="28" t="s">
        <v>1884</v>
      </c>
      <c r="B1800" s="28" t="s">
        <v>1022</v>
      </c>
    </row>
    <row r="1801" spans="1:2" ht="12.75">
      <c r="A1801" s="28" t="s">
        <v>1884</v>
      </c>
      <c r="B1801" s="28" t="s">
        <v>1584</v>
      </c>
    </row>
    <row r="1802" spans="1:2" ht="12.75">
      <c r="A1802" s="28" t="s">
        <v>1884</v>
      </c>
      <c r="B1802" s="28" t="s">
        <v>1021</v>
      </c>
    </row>
    <row r="1803" spans="1:2" ht="12.75">
      <c r="A1803" s="28" t="s">
        <v>1884</v>
      </c>
      <c r="B1803" s="28" t="s">
        <v>1020</v>
      </c>
    </row>
    <row r="1804" spans="1:2" ht="12.75">
      <c r="A1804" s="28" t="s">
        <v>1885</v>
      </c>
      <c r="B1804" s="28" t="s">
        <v>1585</v>
      </c>
    </row>
    <row r="1805" spans="1:2" ht="12.75">
      <c r="A1805" s="28" t="s">
        <v>1886</v>
      </c>
      <c r="B1805" s="28" t="s">
        <v>1027</v>
      </c>
    </row>
    <row r="1806" spans="1:2" ht="12.75">
      <c r="A1806" s="28" t="s">
        <v>1886</v>
      </c>
      <c r="B1806" s="28" t="s">
        <v>1706</v>
      </c>
    </row>
    <row r="1807" spans="1:2" ht="12.75">
      <c r="A1807" s="28" t="s">
        <v>1886</v>
      </c>
      <c r="B1807" s="28" t="s">
        <v>1026</v>
      </c>
    </row>
    <row r="1808" spans="1:2" ht="12.75">
      <c r="A1808" s="28" t="s">
        <v>1887</v>
      </c>
      <c r="B1808" s="28" t="s">
        <v>1025</v>
      </c>
    </row>
    <row r="1809" spans="1:2" ht="12.75">
      <c r="A1809" s="28" t="s">
        <v>1889</v>
      </c>
      <c r="B1809" s="28" t="s">
        <v>976</v>
      </c>
    </row>
    <row r="1810" spans="1:2" ht="12.75">
      <c r="A1810" s="28" t="s">
        <v>1889</v>
      </c>
      <c r="B1810" s="28" t="s">
        <v>975</v>
      </c>
    </row>
    <row r="1811" spans="1:2" ht="12.75">
      <c r="A1811" s="28" t="s">
        <v>1889</v>
      </c>
      <c r="B1811" s="28" t="s">
        <v>1431</v>
      </c>
    </row>
    <row r="1812" spans="1:2" ht="12.75">
      <c r="A1812" s="28" t="s">
        <v>1889</v>
      </c>
      <c r="B1812" s="28" t="s">
        <v>974</v>
      </c>
    </row>
    <row r="1813" spans="1:2" ht="12.75">
      <c r="A1813" s="28" t="s">
        <v>1889</v>
      </c>
      <c r="B1813" s="28" t="s">
        <v>1394</v>
      </c>
    </row>
    <row r="1814" spans="1:2" ht="12.75">
      <c r="A1814" s="28" t="s">
        <v>1889</v>
      </c>
      <c r="B1814" s="28" t="s">
        <v>973</v>
      </c>
    </row>
    <row r="1815" spans="1:2" ht="12.75">
      <c r="A1815" s="28" t="s">
        <v>1889</v>
      </c>
      <c r="B1815" s="28" t="s">
        <v>972</v>
      </c>
    </row>
    <row r="1816" spans="1:2" ht="12.75">
      <c r="A1816" s="28" t="s">
        <v>1889</v>
      </c>
      <c r="B1816" s="28" t="s">
        <v>971</v>
      </c>
    </row>
    <row r="1817" spans="1:2" ht="12.75">
      <c r="A1817" s="28" t="s">
        <v>1889</v>
      </c>
      <c r="B1817" s="28" t="s">
        <v>970</v>
      </c>
    </row>
    <row r="1818" spans="1:2" ht="12.75">
      <c r="A1818" s="28" t="s">
        <v>1889</v>
      </c>
      <c r="B1818" s="28" t="s">
        <v>969</v>
      </c>
    </row>
    <row r="1819" spans="1:2" ht="12.75">
      <c r="A1819" s="28" t="s">
        <v>1890</v>
      </c>
      <c r="B1819" s="28" t="s">
        <v>1302</v>
      </c>
    </row>
    <row r="1820" spans="1:2" ht="12.75">
      <c r="A1820" s="28" t="s">
        <v>1890</v>
      </c>
      <c r="B1820" s="28" t="s">
        <v>958</v>
      </c>
    </row>
    <row r="1821" spans="1:2" ht="12.75">
      <c r="A1821" s="28" t="s">
        <v>1890</v>
      </c>
      <c r="B1821" s="28" t="s">
        <v>957</v>
      </c>
    </row>
    <row r="1822" spans="1:2" ht="12.75">
      <c r="A1822" s="28" t="s">
        <v>1890</v>
      </c>
      <c r="B1822" s="28" t="s">
        <v>956</v>
      </c>
    </row>
    <row r="1823" spans="1:2" ht="12.75">
      <c r="A1823" s="28" t="s">
        <v>1890</v>
      </c>
      <c r="B1823" s="28" t="s">
        <v>955</v>
      </c>
    </row>
    <row r="1824" spans="1:2" ht="12.75">
      <c r="A1824" s="28" t="s">
        <v>1890</v>
      </c>
      <c r="B1824" s="28" t="s">
        <v>954</v>
      </c>
    </row>
    <row r="1825" spans="1:2" ht="12.75">
      <c r="A1825" s="28" t="s">
        <v>1890</v>
      </c>
      <c r="B1825" s="28" t="s">
        <v>953</v>
      </c>
    </row>
    <row r="1826" spans="1:2" ht="12.75">
      <c r="A1826" s="28" t="s">
        <v>1891</v>
      </c>
      <c r="B1826" s="28" t="s">
        <v>1254</v>
      </c>
    </row>
    <row r="1827" spans="1:2" ht="12.75">
      <c r="A1827" s="28" t="s">
        <v>1891</v>
      </c>
      <c r="B1827" s="28" t="s">
        <v>963</v>
      </c>
    </row>
    <row r="1828" spans="1:2" ht="12.75">
      <c r="A1828" s="28" t="s">
        <v>1891</v>
      </c>
      <c r="B1828" s="28" t="s">
        <v>962</v>
      </c>
    </row>
    <row r="1829" spans="1:2" ht="12.75">
      <c r="A1829" s="28" t="s">
        <v>1891</v>
      </c>
      <c r="B1829" s="28" t="s">
        <v>961</v>
      </c>
    </row>
    <row r="1830" spans="1:2" ht="12.75">
      <c r="A1830" s="28" t="s">
        <v>1891</v>
      </c>
      <c r="B1830" s="28" t="s">
        <v>1587</v>
      </c>
    </row>
    <row r="1831" spans="1:2" ht="12.75">
      <c r="A1831" s="28" t="s">
        <v>1891</v>
      </c>
      <c r="B1831" s="28" t="s">
        <v>892</v>
      </c>
    </row>
    <row r="1832" spans="1:2" ht="12.75">
      <c r="A1832" s="28" t="s">
        <v>1891</v>
      </c>
      <c r="B1832" s="28" t="s">
        <v>960</v>
      </c>
    </row>
    <row r="1833" spans="1:2" ht="12.75">
      <c r="A1833" s="28" t="s">
        <v>1891</v>
      </c>
      <c r="B1833" s="28" t="s">
        <v>959</v>
      </c>
    </row>
    <row r="1834" spans="1:2" ht="12.75">
      <c r="A1834" s="28" t="s">
        <v>1891</v>
      </c>
      <c r="B1834" s="28" t="s">
        <v>1468</v>
      </c>
    </row>
    <row r="1835" spans="1:2" ht="12.75">
      <c r="A1835" s="28" t="s">
        <v>1891</v>
      </c>
      <c r="B1835" s="28" t="s">
        <v>1469</v>
      </c>
    </row>
    <row r="1836" spans="1:2" ht="12.75">
      <c r="A1836" s="28" t="s">
        <v>1895</v>
      </c>
      <c r="B1836" s="28" t="s">
        <v>965</v>
      </c>
    </row>
    <row r="1837" spans="1:2" ht="12.75">
      <c r="A1837" s="28" t="s">
        <v>1895</v>
      </c>
      <c r="B1837" s="28" t="s">
        <v>964</v>
      </c>
    </row>
    <row r="1838" spans="1:2" ht="12.75">
      <c r="A1838" s="28" t="s">
        <v>1893</v>
      </c>
      <c r="B1838" s="28" t="s">
        <v>1035</v>
      </c>
    </row>
    <row r="1839" spans="1:2" ht="12.75">
      <c r="A1839" s="28" t="s">
        <v>1893</v>
      </c>
      <c r="B1839" s="28" t="s">
        <v>1034</v>
      </c>
    </row>
    <row r="1840" spans="1:2" ht="12.75">
      <c r="A1840" s="28" t="s">
        <v>1893</v>
      </c>
      <c r="B1840" s="28" t="s">
        <v>1033</v>
      </c>
    </row>
    <row r="1841" spans="1:2" ht="12.75">
      <c r="A1841" s="28" t="s">
        <v>1893</v>
      </c>
      <c r="B1841" s="28" t="s">
        <v>1032</v>
      </c>
    </row>
    <row r="1842" spans="1:2" ht="12.75">
      <c r="A1842" s="28" t="s">
        <v>1893</v>
      </c>
      <c r="B1842" s="28" t="s">
        <v>1257</v>
      </c>
    </row>
    <row r="1843" spans="1:2" ht="12.75">
      <c r="A1843" s="28" t="s">
        <v>1893</v>
      </c>
      <c r="B1843" s="28" t="s">
        <v>1031</v>
      </c>
    </row>
    <row r="1844" spans="1:2" ht="12.75">
      <c r="A1844" s="28" t="s">
        <v>1893</v>
      </c>
      <c r="B1844" s="28" t="s">
        <v>1030</v>
      </c>
    </row>
    <row r="1845" spans="1:2" ht="12.75">
      <c r="A1845" s="28" t="s">
        <v>1893</v>
      </c>
      <c r="B1845" s="28" t="s">
        <v>1029</v>
      </c>
    </row>
    <row r="1846" spans="1:2" ht="12.75">
      <c r="A1846" s="28" t="s">
        <v>1893</v>
      </c>
      <c r="B1846" s="28" t="s">
        <v>1028</v>
      </c>
    </row>
    <row r="1847" spans="1:2" ht="12.75">
      <c r="A1847" s="28" t="s">
        <v>1894</v>
      </c>
      <c r="B1847" s="28" t="s">
        <v>928</v>
      </c>
    </row>
    <row r="1848" spans="1:2" ht="12.75">
      <c r="A1848" s="28" t="s">
        <v>1894</v>
      </c>
      <c r="B1848" s="28" t="s">
        <v>1255</v>
      </c>
    </row>
    <row r="1849" spans="1:2" ht="12.75">
      <c r="A1849" s="28" t="s">
        <v>1894</v>
      </c>
      <c r="B1849" s="28" t="s">
        <v>927</v>
      </c>
    </row>
    <row r="1850" spans="1:2" ht="12.75">
      <c r="A1850" s="28" t="s">
        <v>1894</v>
      </c>
      <c r="B1850" s="28" t="s">
        <v>926</v>
      </c>
    </row>
    <row r="1851" spans="1:2" ht="12.75">
      <c r="A1851" s="28" t="s">
        <v>1894</v>
      </c>
      <c r="B1851" s="28" t="s">
        <v>925</v>
      </c>
    </row>
    <row r="1852" spans="1:2" ht="12.75">
      <c r="A1852" s="28" t="s">
        <v>1894</v>
      </c>
      <c r="B1852" s="28" t="s">
        <v>1408</v>
      </c>
    </row>
    <row r="1853" spans="1:2" ht="12.75">
      <c r="A1853" s="28" t="s">
        <v>1894</v>
      </c>
      <c r="B1853" s="28" t="s">
        <v>924</v>
      </c>
    </row>
    <row r="1854" spans="1:2" ht="12.75">
      <c r="A1854" s="28" t="s">
        <v>1894</v>
      </c>
      <c r="B1854" s="28" t="s">
        <v>923</v>
      </c>
    </row>
    <row r="1855" spans="1:2" ht="12.75">
      <c r="A1855" s="28" t="s">
        <v>1898</v>
      </c>
      <c r="B1855" s="28" t="s">
        <v>1708</v>
      </c>
    </row>
    <row r="1856" spans="1:2" ht="12.75">
      <c r="A1856" s="28" t="s">
        <v>1898</v>
      </c>
      <c r="B1856" s="28" t="s">
        <v>1709</v>
      </c>
    </row>
    <row r="1857" spans="1:2" ht="12.75">
      <c r="A1857" s="28" t="s">
        <v>1898</v>
      </c>
      <c r="B1857" s="28" t="s">
        <v>980</v>
      </c>
    </row>
    <row r="1858" spans="1:2" ht="12.75">
      <c r="A1858" s="28" t="s">
        <v>1898</v>
      </c>
      <c r="B1858" s="28" t="s">
        <v>979</v>
      </c>
    </row>
    <row r="1859" spans="1:2" ht="12.75">
      <c r="A1859" s="28" t="s">
        <v>1898</v>
      </c>
      <c r="B1859" s="28" t="s">
        <v>978</v>
      </c>
    </row>
    <row r="1860" spans="1:2" ht="12.75">
      <c r="A1860" s="28" t="s">
        <v>1898</v>
      </c>
      <c r="B1860" s="28" t="s">
        <v>1259</v>
      </c>
    </row>
    <row r="1861" spans="1:2" ht="12.75">
      <c r="A1861" s="28" t="s">
        <v>1898</v>
      </c>
      <c r="B1861" s="28" t="s">
        <v>1260</v>
      </c>
    </row>
    <row r="1862" spans="1:2" ht="12.75">
      <c r="A1862" s="28" t="s">
        <v>1898</v>
      </c>
      <c r="B1862" s="28" t="s">
        <v>977</v>
      </c>
    </row>
    <row r="1863" spans="1:2" ht="12.75">
      <c r="A1863" s="28" t="s">
        <v>1898</v>
      </c>
      <c r="B1863" s="28" t="s">
        <v>3005</v>
      </c>
    </row>
    <row r="1864" spans="1:2" ht="12.75">
      <c r="A1864" s="28" t="s">
        <v>1896</v>
      </c>
      <c r="B1864" s="28" t="s">
        <v>1005</v>
      </c>
    </row>
    <row r="1865" spans="1:2" ht="12.75">
      <c r="A1865" s="28" t="s">
        <v>1896</v>
      </c>
      <c r="B1865" s="28" t="s">
        <v>1004</v>
      </c>
    </row>
    <row r="1866" spans="1:2" ht="12.75">
      <c r="A1866" s="28" t="s">
        <v>1896</v>
      </c>
      <c r="B1866" s="28" t="s">
        <v>1003</v>
      </c>
    </row>
    <row r="1867" spans="1:2" ht="12.75">
      <c r="A1867" s="28" t="s">
        <v>1896</v>
      </c>
      <c r="B1867" s="28" t="s">
        <v>1002</v>
      </c>
    </row>
    <row r="1868" spans="1:2" ht="12.75">
      <c r="A1868" s="28" t="s">
        <v>1896</v>
      </c>
      <c r="B1868" s="28" t="s">
        <v>1001</v>
      </c>
    </row>
    <row r="1869" spans="1:2" ht="12.75">
      <c r="A1869" s="28" t="s">
        <v>1896</v>
      </c>
      <c r="B1869" s="28" t="s">
        <v>1000</v>
      </c>
    </row>
    <row r="1870" spans="1:2" ht="12.75">
      <c r="A1870" s="28" t="s">
        <v>1896</v>
      </c>
      <c r="B1870" s="28" t="s">
        <v>999</v>
      </c>
    </row>
    <row r="1871" spans="1:2" ht="12.75">
      <c r="A1871" s="28" t="s">
        <v>1896</v>
      </c>
      <c r="B1871" s="28" t="s">
        <v>998</v>
      </c>
    </row>
    <row r="1872" spans="1:2" ht="12.75">
      <c r="A1872" s="28" t="s">
        <v>1896</v>
      </c>
      <c r="B1872" s="28" t="s">
        <v>997</v>
      </c>
    </row>
    <row r="1873" spans="1:2" ht="12.75">
      <c r="A1873" s="28" t="s">
        <v>1896</v>
      </c>
      <c r="B1873" s="28" t="s">
        <v>1300</v>
      </c>
    </row>
    <row r="1874" spans="1:2" ht="12.75">
      <c r="A1874" s="28" t="s">
        <v>1896</v>
      </c>
      <c r="B1874" s="28" t="s">
        <v>996</v>
      </c>
    </row>
    <row r="1875" spans="1:2" ht="12.75">
      <c r="A1875" s="28" t="s">
        <v>1896</v>
      </c>
      <c r="B1875" s="28" t="s">
        <v>995</v>
      </c>
    </row>
    <row r="1876" spans="1:2" ht="12.75">
      <c r="A1876" s="28" t="s">
        <v>1896</v>
      </c>
      <c r="B1876" s="28" t="s">
        <v>1407</v>
      </c>
    </row>
    <row r="1877" spans="1:2" ht="12.75">
      <c r="A1877" s="28" t="s">
        <v>1896</v>
      </c>
      <c r="B1877" s="28" t="s">
        <v>994</v>
      </c>
    </row>
    <row r="1878" spans="1:2" ht="12.75">
      <c r="A1878" s="28" t="s">
        <v>1896</v>
      </c>
      <c r="B1878" s="28" t="s">
        <v>993</v>
      </c>
    </row>
    <row r="1879" spans="1:2" ht="12.75">
      <c r="A1879" s="28" t="s">
        <v>1896</v>
      </c>
      <c r="B1879" s="28" t="s">
        <v>1258</v>
      </c>
    </row>
    <row r="1880" spans="1:2" ht="12.75">
      <c r="A1880" s="28" t="s">
        <v>1896</v>
      </c>
      <c r="B1880" s="28" t="s">
        <v>992</v>
      </c>
    </row>
    <row r="1881" spans="1:2" ht="12.75">
      <c r="A1881" s="28" t="s">
        <v>1896</v>
      </c>
      <c r="B1881" s="28" t="s">
        <v>991</v>
      </c>
    </row>
    <row r="1882" spans="1:2" ht="12.75">
      <c r="A1882" s="28" t="s">
        <v>1896</v>
      </c>
      <c r="B1882" s="28" t="s">
        <v>990</v>
      </c>
    </row>
    <row r="1883" spans="1:2" ht="12.75">
      <c r="A1883" s="28" t="s">
        <v>1896</v>
      </c>
      <c r="B1883" s="28" t="s">
        <v>989</v>
      </c>
    </row>
    <row r="1884" spans="1:2" ht="12.75">
      <c r="A1884" s="28" t="s">
        <v>1896</v>
      </c>
      <c r="B1884" s="28" t="s">
        <v>987</v>
      </c>
    </row>
    <row r="1885" spans="1:2" ht="12.75">
      <c r="A1885" s="28" t="s">
        <v>1896</v>
      </c>
      <c r="B1885" s="28" t="s">
        <v>988</v>
      </c>
    </row>
    <row r="1886" spans="1:2" ht="12.75">
      <c r="A1886" s="28" t="s">
        <v>1896</v>
      </c>
      <c r="B1886" s="28" t="s">
        <v>986</v>
      </c>
    </row>
    <row r="1887" spans="1:2" ht="12.75">
      <c r="A1887" s="28" t="s">
        <v>1896</v>
      </c>
      <c r="B1887" s="28" t="s">
        <v>1430</v>
      </c>
    </row>
    <row r="1888" spans="1:2" ht="12.75">
      <c r="A1888" s="28" t="s">
        <v>1896</v>
      </c>
      <c r="B1888" s="28" t="s">
        <v>985</v>
      </c>
    </row>
    <row r="1889" spans="1:2" ht="12.75">
      <c r="A1889" s="28" t="s">
        <v>1896</v>
      </c>
      <c r="B1889" s="28" t="s">
        <v>984</v>
      </c>
    </row>
    <row r="1890" spans="1:2" ht="12.75">
      <c r="A1890" s="28" t="s">
        <v>1896</v>
      </c>
      <c r="B1890" s="28" t="s">
        <v>983</v>
      </c>
    </row>
    <row r="1891" spans="1:2" ht="12.75">
      <c r="A1891" s="28" t="s">
        <v>1896</v>
      </c>
      <c r="B1891" s="28" t="s">
        <v>1586</v>
      </c>
    </row>
    <row r="1892" spans="1:2" ht="12.75">
      <c r="A1892" s="28" t="s">
        <v>1896</v>
      </c>
      <c r="B1892" s="28" t="s">
        <v>982</v>
      </c>
    </row>
    <row r="1893" spans="1:2" ht="12.75">
      <c r="A1893" s="28" t="s">
        <v>1896</v>
      </c>
      <c r="B1893" s="28" t="s">
        <v>981</v>
      </c>
    </row>
    <row r="1894" spans="1:2" ht="12.75">
      <c r="A1894" s="28" t="s">
        <v>1897</v>
      </c>
      <c r="B1894" s="28" t="s">
        <v>1015</v>
      </c>
    </row>
    <row r="1895" spans="1:2" ht="12.75">
      <c r="A1895" s="28" t="s">
        <v>1897</v>
      </c>
      <c r="B1895" s="28" t="s">
        <v>1014</v>
      </c>
    </row>
    <row r="1896" spans="1:2" ht="12.75">
      <c r="A1896" s="28" t="s">
        <v>1897</v>
      </c>
      <c r="B1896" s="28" t="s">
        <v>1299</v>
      </c>
    </row>
    <row r="1897" spans="1:2" ht="12.75">
      <c r="A1897" s="28" t="s">
        <v>1897</v>
      </c>
      <c r="B1897" s="28" t="s">
        <v>1013</v>
      </c>
    </row>
    <row r="1898" spans="1:2" ht="12.75">
      <c r="A1898" s="28" t="s">
        <v>1897</v>
      </c>
      <c r="B1898" s="28" t="s">
        <v>1012</v>
      </c>
    </row>
    <row r="1899" spans="1:2" ht="12.75">
      <c r="A1899" s="28" t="s">
        <v>1897</v>
      </c>
      <c r="B1899" s="28" t="s">
        <v>1011</v>
      </c>
    </row>
    <row r="1900" spans="1:2" ht="12.75">
      <c r="A1900" s="28" t="s">
        <v>1897</v>
      </c>
      <c r="B1900" s="28" t="s">
        <v>1010</v>
      </c>
    </row>
    <row r="1901" spans="1:2" ht="12.75">
      <c r="A1901" s="28" t="s">
        <v>1897</v>
      </c>
      <c r="B1901" s="28" t="s">
        <v>1009</v>
      </c>
    </row>
    <row r="1902" spans="1:2" ht="12.75">
      <c r="A1902" s="28" t="s">
        <v>1897</v>
      </c>
      <c r="B1902" s="28" t="s">
        <v>1008</v>
      </c>
    </row>
    <row r="1903" spans="1:2" ht="12.75">
      <c r="A1903" s="28" t="s">
        <v>1897</v>
      </c>
      <c r="B1903" s="28" t="s">
        <v>1007</v>
      </c>
    </row>
    <row r="1904" spans="1:2" ht="12.75">
      <c r="A1904" s="28" t="s">
        <v>1897</v>
      </c>
      <c r="B1904" s="28" t="s">
        <v>1006</v>
      </c>
    </row>
    <row r="1905" spans="1:2" ht="12.75">
      <c r="A1905" s="28" t="s">
        <v>1903</v>
      </c>
      <c r="B1905" s="28" t="s">
        <v>1711</v>
      </c>
    </row>
    <row r="1906" spans="1:2" ht="12.75">
      <c r="A1906" s="28" t="s">
        <v>1903</v>
      </c>
      <c r="B1906" s="28" t="s">
        <v>1433</v>
      </c>
    </row>
    <row r="1907" spans="1:2" ht="12.75">
      <c r="A1907" s="28" t="s">
        <v>1904</v>
      </c>
      <c r="B1907" s="28" t="s">
        <v>1432</v>
      </c>
    </row>
    <row r="1908" spans="1:2" ht="12.75">
      <c r="A1908" s="28" t="s">
        <v>1912</v>
      </c>
      <c r="B1908" s="28" t="s">
        <v>204</v>
      </c>
    </row>
    <row r="1909" spans="1:2" ht="12.75">
      <c r="A1909" s="28" t="s">
        <v>1912</v>
      </c>
      <c r="B1909" s="28" t="s">
        <v>1038</v>
      </c>
    </row>
    <row r="1910" spans="1:2" ht="12.75">
      <c r="A1910" s="28" t="s">
        <v>1912</v>
      </c>
      <c r="B1910" s="28" t="s">
        <v>1037</v>
      </c>
    </row>
    <row r="1911" spans="1:2" ht="12.75">
      <c r="A1911" s="28" t="s">
        <v>1911</v>
      </c>
      <c r="B1911" s="28" t="s">
        <v>1125</v>
      </c>
    </row>
    <row r="1912" spans="1:2" ht="12.75">
      <c r="A1912" s="28" t="s">
        <v>3006</v>
      </c>
      <c r="B1912" s="28" t="s">
        <v>929</v>
      </c>
    </row>
    <row r="1913" spans="1:2" ht="12.75">
      <c r="A1913" s="28" t="s">
        <v>3007</v>
      </c>
      <c r="B1913" s="28" t="s">
        <v>1053</v>
      </c>
    </row>
    <row r="1914" spans="1:2" ht="12.75">
      <c r="A1914" s="28" t="s">
        <v>1905</v>
      </c>
      <c r="B1914" s="28" t="s">
        <v>1060</v>
      </c>
    </row>
    <row r="1915" spans="1:2" ht="12.75">
      <c r="A1915" s="28" t="s">
        <v>1905</v>
      </c>
      <c r="B1915" s="28" t="s">
        <v>1059</v>
      </c>
    </row>
    <row r="1916" spans="1:2" ht="12.75">
      <c r="A1916" s="28" t="s">
        <v>1905</v>
      </c>
      <c r="B1916" s="28" t="s">
        <v>1058</v>
      </c>
    </row>
    <row r="1917" spans="1:2" ht="12.75">
      <c r="A1917" s="28" t="s">
        <v>1905</v>
      </c>
      <c r="B1917" s="28" t="s">
        <v>1057</v>
      </c>
    </row>
    <row r="1918" spans="1:2" ht="12.75">
      <c r="A1918" s="28" t="s">
        <v>1905</v>
      </c>
      <c r="B1918" s="28" t="s">
        <v>1056</v>
      </c>
    </row>
    <row r="1919" spans="1:2" ht="12.75">
      <c r="A1919" s="28" t="s">
        <v>1906</v>
      </c>
      <c r="B1919" s="28" t="s">
        <v>932</v>
      </c>
    </row>
    <row r="1920" spans="1:2" ht="12.75">
      <c r="A1920" s="28" t="s">
        <v>1906</v>
      </c>
      <c r="B1920" s="28" t="s">
        <v>931</v>
      </c>
    </row>
    <row r="1921" spans="1:2" ht="12.75">
      <c r="A1921" s="28" t="s">
        <v>1906</v>
      </c>
      <c r="B1921" s="28" t="s">
        <v>930</v>
      </c>
    </row>
    <row r="1922" spans="1:2" ht="12.75">
      <c r="A1922" s="28" t="s">
        <v>1907</v>
      </c>
      <c r="B1922" s="28" t="s">
        <v>968</v>
      </c>
    </row>
    <row r="1923" spans="1:2" ht="12.75">
      <c r="A1923" s="28" t="s">
        <v>1907</v>
      </c>
      <c r="B1923" s="28" t="s">
        <v>1301</v>
      </c>
    </row>
    <row r="1924" spans="1:2" ht="12.75">
      <c r="A1924" s="28" t="s">
        <v>1907</v>
      </c>
      <c r="B1924" s="28" t="s">
        <v>967</v>
      </c>
    </row>
    <row r="1925" spans="1:2" ht="12.75">
      <c r="A1925" s="28" t="s">
        <v>3008</v>
      </c>
      <c r="B1925" s="28" t="s">
        <v>642</v>
      </c>
    </row>
    <row r="1926" spans="1:2" ht="12.75">
      <c r="A1926" s="28" t="s">
        <v>3009</v>
      </c>
      <c r="B1926" s="28" t="s">
        <v>903</v>
      </c>
    </row>
    <row r="1927" spans="1:2" ht="12.75">
      <c r="A1927" s="28" t="s">
        <v>3010</v>
      </c>
      <c r="B1927" s="28" t="s">
        <v>651</v>
      </c>
    </row>
    <row r="1928" spans="1:2" ht="12.75">
      <c r="A1928" s="28" t="s">
        <v>3010</v>
      </c>
      <c r="B1928" s="28" t="s">
        <v>650</v>
      </c>
    </row>
    <row r="1929" spans="1:2" ht="12.75">
      <c r="A1929" s="28" t="s">
        <v>3011</v>
      </c>
      <c r="B1929" s="28" t="s">
        <v>640</v>
      </c>
    </row>
    <row r="1930" spans="1:2" ht="12.75">
      <c r="A1930" s="28" t="s">
        <v>3012</v>
      </c>
      <c r="B1930" s="28" t="s">
        <v>904</v>
      </c>
    </row>
    <row r="1931" spans="1:2" ht="12.75">
      <c r="A1931" s="28" t="s">
        <v>3012</v>
      </c>
      <c r="B1931" s="28" t="s">
        <v>639</v>
      </c>
    </row>
    <row r="1932" spans="1:2" ht="12.75">
      <c r="A1932" s="28" t="s">
        <v>3013</v>
      </c>
      <c r="B1932" s="28" t="s">
        <v>647</v>
      </c>
    </row>
    <row r="1933" spans="1:2" ht="12.75">
      <c r="A1933" s="28" t="s">
        <v>3013</v>
      </c>
      <c r="B1933" s="28" t="s">
        <v>646</v>
      </c>
    </row>
    <row r="1934" spans="1:2" ht="12.75">
      <c r="A1934" s="28" t="s">
        <v>3014</v>
      </c>
      <c r="B1934" s="28" t="s">
        <v>660</v>
      </c>
    </row>
    <row r="1935" spans="1:2" ht="12.75">
      <c r="A1935" s="28" t="s">
        <v>3014</v>
      </c>
      <c r="B1935" s="28" t="s">
        <v>1395</v>
      </c>
    </row>
    <row r="1936" spans="1:2" ht="12.75">
      <c r="A1936" s="28" t="s">
        <v>3015</v>
      </c>
      <c r="B1936" s="28" t="s">
        <v>657</v>
      </c>
    </row>
    <row r="1937" spans="1:2" ht="12.75">
      <c r="A1937" s="28" t="s">
        <v>3015</v>
      </c>
      <c r="B1937" s="28" t="s">
        <v>905</v>
      </c>
    </row>
    <row r="1938" spans="1:2" ht="12.75">
      <c r="A1938" s="28" t="s">
        <v>3016</v>
      </c>
      <c r="B1938" s="28" t="s">
        <v>643</v>
      </c>
    </row>
    <row r="1939" spans="1:2" ht="12.75">
      <c r="A1939" s="28" t="s">
        <v>3017</v>
      </c>
      <c r="B1939" s="28" t="s">
        <v>648</v>
      </c>
    </row>
    <row r="1940" spans="1:2" ht="12.75">
      <c r="A1940" s="28" t="s">
        <v>3018</v>
      </c>
      <c r="B1940" s="28" t="s">
        <v>635</v>
      </c>
    </row>
    <row r="1941" spans="1:2" ht="12.75">
      <c r="A1941" s="28" t="s">
        <v>2141</v>
      </c>
      <c r="B1941" s="28" t="s">
        <v>899</v>
      </c>
    </row>
    <row r="1942" spans="1:2" ht="12.75">
      <c r="A1942" s="28" t="s">
        <v>2141</v>
      </c>
      <c r="B1942" s="28" t="s">
        <v>898</v>
      </c>
    </row>
    <row r="1943" spans="1:2" ht="12.75">
      <c r="A1943" s="28" t="s">
        <v>2141</v>
      </c>
      <c r="B1943" s="28" t="s">
        <v>897</v>
      </c>
    </row>
    <row r="1944" spans="1:2" ht="12.75">
      <c r="A1944" s="28" t="s">
        <v>2115</v>
      </c>
      <c r="B1944" s="28" t="s">
        <v>267</v>
      </c>
    </row>
    <row r="1945" spans="1:2" ht="12.75">
      <c r="A1945" s="28" t="s">
        <v>2117</v>
      </c>
      <c r="B1945" s="28" t="s">
        <v>269</v>
      </c>
    </row>
    <row r="1946" spans="1:2" ht="12.75">
      <c r="A1946" s="28" t="s">
        <v>2117</v>
      </c>
      <c r="B1946" s="28" t="s">
        <v>883</v>
      </c>
    </row>
    <row r="1947" spans="1:2" ht="12.75">
      <c r="A1947" s="28" t="s">
        <v>2117</v>
      </c>
      <c r="B1947" s="28" t="s">
        <v>882</v>
      </c>
    </row>
    <row r="1948" spans="1:2" ht="12.75">
      <c r="A1948" s="28" t="s">
        <v>2116</v>
      </c>
      <c r="B1948" s="28" t="s">
        <v>268</v>
      </c>
    </row>
    <row r="1949" spans="1:2" ht="12.75">
      <c r="A1949" s="28" t="s">
        <v>2116</v>
      </c>
      <c r="B1949" s="28" t="s">
        <v>3019</v>
      </c>
    </row>
    <row r="1950" spans="1:2" ht="12.75">
      <c r="A1950" s="28" t="s">
        <v>2116</v>
      </c>
      <c r="B1950" s="28" t="s">
        <v>887</v>
      </c>
    </row>
    <row r="1951" spans="1:2" ht="12.75">
      <c r="A1951" s="28" t="s">
        <v>2118</v>
      </c>
      <c r="B1951" s="28" t="s">
        <v>270</v>
      </c>
    </row>
    <row r="1952" spans="1:2" ht="12.75">
      <c r="A1952" s="28" t="s">
        <v>2118</v>
      </c>
      <c r="B1952" s="28" t="s">
        <v>3020</v>
      </c>
    </row>
    <row r="1953" spans="1:2" ht="12.75">
      <c r="A1953" s="28" t="s">
        <v>2118</v>
      </c>
      <c r="B1953" s="28" t="s">
        <v>886</v>
      </c>
    </row>
    <row r="1954" spans="1:2" ht="12.75">
      <c r="A1954" s="28" t="s">
        <v>2118</v>
      </c>
      <c r="B1954" s="28" t="s">
        <v>885</v>
      </c>
    </row>
    <row r="1955" spans="1:2" ht="12.75">
      <c r="A1955" s="28" t="s">
        <v>2135</v>
      </c>
      <c r="B1955" s="28" t="s">
        <v>271</v>
      </c>
    </row>
    <row r="1956" spans="1:2" ht="12.75">
      <c r="A1956" s="28" t="s">
        <v>2136</v>
      </c>
      <c r="B1956" s="28" t="s">
        <v>272</v>
      </c>
    </row>
    <row r="1957" spans="1:2" ht="12.75">
      <c r="A1957" s="28" t="s">
        <v>2136</v>
      </c>
      <c r="B1957" s="28" t="s">
        <v>3021</v>
      </c>
    </row>
    <row r="1958" spans="1:2" ht="12.75">
      <c r="A1958" s="28" t="s">
        <v>2136</v>
      </c>
      <c r="B1958" s="28" t="s">
        <v>888</v>
      </c>
    </row>
    <row r="1959" spans="1:2" ht="12.75">
      <c r="A1959" s="28" t="s">
        <v>2137</v>
      </c>
      <c r="B1959" s="28" t="s">
        <v>902</v>
      </c>
    </row>
    <row r="1960" spans="1:2" ht="12.75">
      <c r="A1960" s="28" t="s">
        <v>2138</v>
      </c>
      <c r="B1960" s="28" t="s">
        <v>878</v>
      </c>
    </row>
    <row r="1961" spans="1:2" ht="12.75">
      <c r="A1961" s="28" t="s">
        <v>2139</v>
      </c>
      <c r="B1961" s="28" t="s">
        <v>892</v>
      </c>
    </row>
    <row r="1962" spans="1:2" ht="12.75">
      <c r="A1962" s="28" t="s">
        <v>2140</v>
      </c>
      <c r="B1962" s="28" t="s">
        <v>266</v>
      </c>
    </row>
    <row r="1963" spans="1:2" ht="12.75">
      <c r="A1963" s="28" t="s">
        <v>2140</v>
      </c>
      <c r="B1963" s="28" t="s">
        <v>3022</v>
      </c>
    </row>
    <row r="1964" spans="1:2" ht="12.75">
      <c r="A1964" s="28" t="s">
        <v>2134</v>
      </c>
      <c r="B1964" s="28" t="s">
        <v>1411</v>
      </c>
    </row>
    <row r="1965" spans="1:2" ht="12.75">
      <c r="A1965" s="28" t="s">
        <v>2133</v>
      </c>
      <c r="B1965" s="28" t="s">
        <v>1410</v>
      </c>
    </row>
    <row r="1966" spans="1:2" ht="12.75">
      <c r="A1966" s="28" t="s">
        <v>2119</v>
      </c>
      <c r="B1966" s="28" t="s">
        <v>893</v>
      </c>
    </row>
    <row r="1967" spans="1:2" ht="12.75">
      <c r="A1967" s="28" t="s">
        <v>2120</v>
      </c>
      <c r="B1967" s="28" t="s">
        <v>884</v>
      </c>
    </row>
    <row r="1968" spans="1:2" ht="12.75">
      <c r="A1968" s="28" t="s">
        <v>2121</v>
      </c>
      <c r="B1968" s="28" t="s">
        <v>891</v>
      </c>
    </row>
    <row r="1969" spans="1:2" ht="12.75">
      <c r="A1969" s="28" t="s">
        <v>2122</v>
      </c>
      <c r="B1969" s="28" t="s">
        <v>881</v>
      </c>
    </row>
    <row r="1970" spans="1:2" ht="12.75">
      <c r="A1970" s="28" t="s">
        <v>2123</v>
      </c>
      <c r="B1970" s="28" t="s">
        <v>900</v>
      </c>
    </row>
    <row r="1971" spans="1:2" ht="12.75">
      <c r="A1971" s="28" t="s">
        <v>2124</v>
      </c>
      <c r="B1971" s="28" t="s">
        <v>896</v>
      </c>
    </row>
    <row r="1972" spans="1:2" ht="12.75">
      <c r="A1972" s="28" t="s">
        <v>2125</v>
      </c>
      <c r="B1972" s="28" t="s">
        <v>890</v>
      </c>
    </row>
    <row r="1973" spans="1:2" ht="12.75">
      <c r="A1973" s="28" t="s">
        <v>2126</v>
      </c>
      <c r="B1973" s="28" t="s">
        <v>895</v>
      </c>
    </row>
    <row r="1974" spans="1:2" ht="12.75">
      <c r="A1974" s="28" t="s">
        <v>2127</v>
      </c>
      <c r="B1974" s="28" t="s">
        <v>877</v>
      </c>
    </row>
    <row r="1975" spans="1:2" ht="12.75">
      <c r="A1975" s="28" t="s">
        <v>2128</v>
      </c>
      <c r="B1975" s="28" t="s">
        <v>889</v>
      </c>
    </row>
    <row r="1976" spans="1:2" ht="12.75">
      <c r="A1976" s="28" t="s">
        <v>2129</v>
      </c>
      <c r="B1976" s="28" t="s">
        <v>879</v>
      </c>
    </row>
    <row r="1977" spans="1:2" ht="12.75">
      <c r="A1977" s="28" t="s">
        <v>2130</v>
      </c>
      <c r="B1977" s="28" t="s">
        <v>901</v>
      </c>
    </row>
    <row r="1978" spans="1:2" ht="12.75">
      <c r="A1978" s="28" t="s">
        <v>2131</v>
      </c>
      <c r="B1978" s="28" t="s">
        <v>894</v>
      </c>
    </row>
    <row r="1979" spans="1:2" ht="12.75">
      <c r="A1979" s="28" t="s">
        <v>2132</v>
      </c>
      <c r="B1979" s="28" t="s">
        <v>880</v>
      </c>
    </row>
    <row r="1980" spans="1:2" ht="12.75">
      <c r="A1980" s="28" t="s">
        <v>3023</v>
      </c>
      <c r="B1980" s="28" t="s">
        <v>1313</v>
      </c>
    </row>
    <row r="1981" spans="1:2" ht="12.75">
      <c r="A1981" s="28" t="s">
        <v>3024</v>
      </c>
      <c r="B1981" s="28" t="s">
        <v>1314</v>
      </c>
    </row>
    <row r="1982" spans="1:2" ht="12.75">
      <c r="A1982" s="28" t="s">
        <v>3025</v>
      </c>
      <c r="B1982" s="28" t="s">
        <v>1315</v>
      </c>
    </row>
    <row r="1983" spans="1:2" ht="12.75">
      <c r="A1983" s="28" t="s">
        <v>3026</v>
      </c>
      <c r="B1983" s="28" t="s">
        <v>1316</v>
      </c>
    </row>
    <row r="1984" spans="1:2" ht="12.75">
      <c r="A1984" s="28" t="s">
        <v>3027</v>
      </c>
      <c r="B1984" s="28" t="s">
        <v>1317</v>
      </c>
    </row>
    <row r="1985" spans="1:2" ht="12.75">
      <c r="A1985" s="28" t="s">
        <v>3028</v>
      </c>
      <c r="B1985" s="28" t="s">
        <v>1318</v>
      </c>
    </row>
    <row r="1986" spans="1:2" ht="12.75">
      <c r="A1986" s="28" t="s">
        <v>3029</v>
      </c>
      <c r="B1986" s="28" t="s">
        <v>1319</v>
      </c>
    </row>
    <row r="1987" spans="1:2" ht="12.75">
      <c r="A1987" s="28" t="s">
        <v>3030</v>
      </c>
      <c r="B1987" s="28" t="s">
        <v>1320</v>
      </c>
    </row>
    <row r="1988" spans="1:2" ht="12.75">
      <c r="A1988" s="28" t="s">
        <v>3031</v>
      </c>
      <c r="B1988" s="28" t="s">
        <v>1321</v>
      </c>
    </row>
    <row r="1989" spans="1:2" ht="12.75">
      <c r="A1989" s="28" t="s">
        <v>3032</v>
      </c>
      <c r="B1989" s="28" t="s">
        <v>1322</v>
      </c>
    </row>
    <row r="1990" spans="1:2" ht="12.75">
      <c r="A1990" s="28" t="s">
        <v>3033</v>
      </c>
      <c r="B1990" s="28" t="s">
        <v>1303</v>
      </c>
    </row>
    <row r="1991" spans="1:2" ht="12.75">
      <c r="A1991" s="28" t="s">
        <v>3034</v>
      </c>
      <c r="B1991" s="28" t="s">
        <v>1304</v>
      </c>
    </row>
    <row r="1992" spans="1:2" ht="12.75">
      <c r="A1992" s="28" t="s">
        <v>3035</v>
      </c>
      <c r="B1992" s="28" t="s">
        <v>1305</v>
      </c>
    </row>
    <row r="1993" spans="1:2" ht="12.75">
      <c r="A1993" s="28" t="s">
        <v>3036</v>
      </c>
      <c r="B1993" s="28" t="s">
        <v>1306</v>
      </c>
    </row>
    <row r="1994" spans="1:2" ht="12.75">
      <c r="A1994" s="28" t="s">
        <v>3037</v>
      </c>
      <c r="B1994" s="28" t="s">
        <v>1307</v>
      </c>
    </row>
    <row r="1995" spans="1:2" ht="12.75">
      <c r="A1995" s="28" t="s">
        <v>3038</v>
      </c>
      <c r="B1995" s="28" t="s">
        <v>1308</v>
      </c>
    </row>
    <row r="1996" spans="1:2" ht="12.75">
      <c r="A1996" s="28" t="s">
        <v>3039</v>
      </c>
      <c r="B1996" s="28" t="s">
        <v>1309</v>
      </c>
    </row>
    <row r="1997" spans="1:2" ht="12.75">
      <c r="A1997" s="28" t="s">
        <v>3040</v>
      </c>
      <c r="B1997" s="28" t="s">
        <v>1310</v>
      </c>
    </row>
    <row r="1998" spans="1:2" ht="12.75">
      <c r="A1998" s="28" t="s">
        <v>3041</v>
      </c>
      <c r="B1998" s="28" t="s">
        <v>1311</v>
      </c>
    </row>
    <row r="1999" spans="1:2" ht="12.75">
      <c r="A1999" s="28" t="s">
        <v>3042</v>
      </c>
      <c r="B1999" s="28" t="s">
        <v>1312</v>
      </c>
    </row>
    <row r="2000" spans="1:2" ht="12.75">
      <c r="A2000" s="28" t="s">
        <v>3043</v>
      </c>
      <c r="B2000" s="28" t="s">
        <v>642</v>
      </c>
    </row>
    <row r="2001" spans="1:2" ht="12.75">
      <c r="A2001" s="28" t="s">
        <v>3044</v>
      </c>
      <c r="B2001" s="28" t="s">
        <v>1326</v>
      </c>
    </row>
    <row r="2002" spans="1:2" ht="12.75">
      <c r="A2002" s="28" t="s">
        <v>3045</v>
      </c>
      <c r="B2002" s="28" t="s">
        <v>640</v>
      </c>
    </row>
    <row r="2003" spans="1:2" ht="12.75">
      <c r="A2003" s="28" t="s">
        <v>3046</v>
      </c>
      <c r="B2003" s="28" t="s">
        <v>1325</v>
      </c>
    </row>
    <row r="2004" spans="1:2" ht="12.75">
      <c r="A2004" s="28" t="s">
        <v>3046</v>
      </c>
      <c r="B2004" s="28" t="s">
        <v>639</v>
      </c>
    </row>
    <row r="2005" spans="1:2" ht="12.75">
      <c r="A2005" s="28" t="s">
        <v>3047</v>
      </c>
      <c r="B2005" s="28" t="s">
        <v>650</v>
      </c>
    </row>
    <row r="2006" spans="1:2" ht="12.75">
      <c r="A2006" s="28" t="s">
        <v>3048</v>
      </c>
      <c r="B2006" s="28" t="s">
        <v>646</v>
      </c>
    </row>
    <row r="2007" spans="1:2" ht="12.75">
      <c r="A2007" s="28" t="s">
        <v>3049</v>
      </c>
      <c r="B2007" s="28" t="s">
        <v>199</v>
      </c>
    </row>
    <row r="2008" spans="1:2" ht="12.75">
      <c r="A2008" s="28" t="s">
        <v>3050</v>
      </c>
      <c r="B2008" s="28" t="s">
        <v>654</v>
      </c>
    </row>
    <row r="2009" spans="1:2" ht="12.75">
      <c r="A2009" s="28" t="s">
        <v>3051</v>
      </c>
      <c r="B2009" s="28" t="s">
        <v>1324</v>
      </c>
    </row>
    <row r="2010" spans="1:2" ht="12.75">
      <c r="A2010" s="28" t="s">
        <v>3051</v>
      </c>
      <c r="B2010" s="28" t="s">
        <v>652</v>
      </c>
    </row>
    <row r="2011" spans="1:2" ht="12.75">
      <c r="A2011" s="28" t="s">
        <v>3052</v>
      </c>
      <c r="B2011" s="28" t="s">
        <v>636</v>
      </c>
    </row>
    <row r="2012" spans="1:2" ht="12.75">
      <c r="A2012" s="28" t="s">
        <v>3053</v>
      </c>
      <c r="B2012" s="28" t="s">
        <v>875</v>
      </c>
    </row>
    <row r="2013" spans="1:2" ht="12.75">
      <c r="A2013" s="28" t="s">
        <v>3054</v>
      </c>
      <c r="B2013" s="28" t="s">
        <v>876</v>
      </c>
    </row>
    <row r="2014" spans="1:2" ht="12.75">
      <c r="A2014" s="28" t="s">
        <v>3055</v>
      </c>
      <c r="B2014" s="28" t="s">
        <v>660</v>
      </c>
    </row>
    <row r="2015" spans="1:2" ht="12.75">
      <c r="A2015" s="28" t="s">
        <v>3056</v>
      </c>
      <c r="B2015" s="28" t="s">
        <v>1323</v>
      </c>
    </row>
    <row r="2016" spans="1:2" ht="12.75">
      <c r="A2016" s="28" t="s">
        <v>3057</v>
      </c>
      <c r="B2016" s="28" t="s">
        <v>643</v>
      </c>
    </row>
    <row r="2017" spans="1:2" ht="12.75">
      <c r="A2017" s="28" t="s">
        <v>3058</v>
      </c>
      <c r="B2017" s="28" t="s">
        <v>874</v>
      </c>
    </row>
  </sheetData>
  <sheetProtection/>
  <autoFilter ref="A1:B1">
    <sortState ref="A2:B2017">
      <sortCondition sortBy="value" ref="A2:A2017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3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8.8515625" style="15" bestFit="1" customWidth="1"/>
    <col min="2" max="2" width="84.57421875" style="15" customWidth="1"/>
    <col min="3" max="16384" width="9.140625" style="15" customWidth="1"/>
  </cols>
  <sheetData>
    <row r="1" ht="15">
      <c r="A1" s="14" t="s">
        <v>287</v>
      </c>
    </row>
    <row r="3" spans="1:2" ht="60">
      <c r="A3" s="27" t="s">
        <v>339</v>
      </c>
      <c r="B3" s="16" t="s">
        <v>3175</v>
      </c>
    </row>
    <row r="5" ht="15">
      <c r="A5" s="14" t="s">
        <v>281</v>
      </c>
    </row>
    <row r="6" spans="1:2" ht="15">
      <c r="A6" s="15" t="s">
        <v>290</v>
      </c>
      <c r="B6" s="15" t="str">
        <f>TEXT(Stamdata!PP_Generalforsamlingsdato,"d. Mmmm åååå")</f>
        <v>1. February 2021</v>
      </c>
    </row>
    <row r="7" spans="1:2" ht="15">
      <c r="A7" s="15" t="s">
        <v>291</v>
      </c>
      <c r="B7" s="15" t="str">
        <f>TEXT(Stamdata!PP_Generalforsamlingsdato,"d/m åååå")</f>
        <v>1/2 2021</v>
      </c>
    </row>
    <row r="8" spans="1:2" ht="15">
      <c r="A8" s="15" t="s">
        <v>292</v>
      </c>
      <c r="B8" s="15" t="str">
        <f>TEXT(Stamdata!PP_Regnskabsperiodens_startdato,"d. Mmmm")&amp;" - "&amp;TEXT(Stamdata!PP_Regnskabsperiodens_slutdato,"d. Mmmm åååå")</f>
        <v>1. January - 31. December 2020</v>
      </c>
    </row>
    <row r="9" spans="1:2" ht="15">
      <c r="A9" s="15" t="s">
        <v>293</v>
      </c>
      <c r="B9" s="15" t="str">
        <f>TEXT(Stamdata!PP_Regnskabsperiodens_startdato,"d. Mmmm åååå")&amp;" - "&amp;TEXT(Stamdata!PP_Regnskabsperiodens_slutdato,"d. Mmmm åååå")</f>
        <v>1. January 2020 - 31. December 2020</v>
      </c>
    </row>
    <row r="11" ht="15">
      <c r="A11" s="14" t="s">
        <v>282</v>
      </c>
    </row>
    <row r="12" spans="1:2" ht="15">
      <c r="A12" s="15" t="s">
        <v>283</v>
      </c>
      <c r="B12" s="15" t="str">
        <f>""&amp;YEAR(Stamdata!PP_Regnskabsperiodens_startdato)&amp;IF(YEAR(Stamdata!PP_Regnskabsperiodens_startdato)=YEAR(Stamdata!PP_Regnskabsperiodens_slutdato),," / "&amp;YEAR(Stamdata!PP_Regnskabsperiodens_slutdato))</f>
        <v>2020</v>
      </c>
    </row>
    <row r="13" spans="1:2" ht="15">
      <c r="A13" s="15" t="s">
        <v>284</v>
      </c>
      <c r="B13" s="15" t="str">
        <f>""&amp;YEAR(Stamdata!PP_Sidste_års_startdato)&amp;IF(YEAR(Stamdata!PP_Sidste_års_startdato)=YEAR(Stamdata!PP_Sidste_års_slutdato),," / "&amp;YEAR(Stamdata!PP_Sidste_års_slutdato))</f>
        <v>2019</v>
      </c>
    </row>
    <row r="14" spans="1:2" ht="15">
      <c r="A14" s="15" t="s">
        <v>289</v>
      </c>
      <c r="B14" s="15" t="str">
        <f>""&amp;YEAR(Stamdata!PP_Regnskabsperiodens_startdato)&amp;IF(YEAR(Stamdata!PP_Regnskabsperiodens_startdato)=YEAR(Stamdata!PP_Regnskabsperiodens_slutdato),,"/"&amp;TEXT(Stamdata!PP_Regnskabsperiodens_slutdato,"åå"))</f>
        <v>2020</v>
      </c>
    </row>
    <row r="15" spans="1:2" ht="15">
      <c r="A15" s="15" t="s">
        <v>288</v>
      </c>
      <c r="B15" s="15" t="str">
        <f>""&amp;YEAR(Stamdata!PP_Sidste_års_startdato)&amp;IF(YEAR(Stamdata!PP_Sidste_års_startdato)=YEAR(Stamdata!PP_Sidste_års_slutdato),,"/"&amp;TEXT(Stamdata!PP_Sidste_års_slutdato,"åå"))</f>
        <v>2019</v>
      </c>
    </row>
    <row r="16" spans="1:2" ht="15">
      <c r="A16" s="15" t="s">
        <v>1456</v>
      </c>
      <c r="B16" s="15" t="str">
        <f>""&amp;YEAR(Stamdata!PP_Regnskabsperiodens_slutdato)</f>
        <v>2020</v>
      </c>
    </row>
    <row r="17" spans="1:2" ht="15">
      <c r="A17" s="15" t="s">
        <v>1457</v>
      </c>
      <c r="B17" s="15" t="str">
        <f>""&amp;YEAR(Stamdata!PP_Sidste_års_slutdato)</f>
        <v>2019</v>
      </c>
    </row>
    <row r="19" ht="15">
      <c r="A19" s="14" t="s">
        <v>286</v>
      </c>
    </row>
    <row r="20" spans="1:2" ht="15">
      <c r="A20" s="15" t="s">
        <v>1455</v>
      </c>
      <c r="B20" s="15" t="str">
        <f>TEXT(Stamdata!PP_Regnskabsaflæggende_virksomheds_CVR_nr,"## ## ## ##")</f>
        <v>12 34 56 78</v>
      </c>
    </row>
    <row r="21" spans="1:2" ht="15">
      <c r="A21" s="15" t="s">
        <v>285</v>
      </c>
      <c r="B21" s="15" t="str">
        <f>Stamdata!PP_Direktionsmedlems_navn_1&amp;", "&amp;Stamdata!PP_Direktionsmedlems_titel_1</f>
        <v>Dennis Direktør, </v>
      </c>
    </row>
    <row r="22" spans="1:2" ht="15">
      <c r="A22" s="15" t="s">
        <v>294</v>
      </c>
      <c r="B22" s="15" t="str">
        <f>LEFT(Stamdata!PP_Regnskabsaflæggende_virksomheds_adresse_postnummer_og_by,4)</f>
        <v>9999</v>
      </c>
    </row>
    <row r="23" spans="1:2" ht="15">
      <c r="A23" s="15" t="s">
        <v>295</v>
      </c>
      <c r="B23" s="15" t="str">
        <f>MID(Stamdata!PP_Regnskabsaflæggende_virksomheds_adresse_postnummer_og_by,6,100)</f>
        <v>Hvorpå</v>
      </c>
    </row>
    <row r="25" spans="1:2" ht="45">
      <c r="A25" s="15" t="s">
        <v>296</v>
      </c>
      <c r="B25" s="16" t="str">
        <f>"Vi har revideret årsregnskabet for "&amp;Stamdata!PP_Regnskabsaflæggende_virksomheds_navn&amp;" for regnskabsåret "&amp;TEXT(Stamdata!PP_Regnskabsperiodens_startdato,"d. mmmm åååå")&amp;" til "&amp;TEXT(Stamdata!PP_Regnskabsperiodens_slutdato,"d. mmmm åååå")&amp;", omfattende anvendt regnskabspraksis, resultatopgørelse, balance og noter. Årsregnskabet aflægges efter årsregnskabsloven."</f>
        <v>Vi har revideret årsregnskabet for Tilfældigt Firma A/S for regnskabsåret 1. January 2020 til 31. December 2020, omfattende anvendt regnskabspraksis, resultatopgørelse, balance og noter. Årsregnskabet aflægges efter årsregnskabsloven.</v>
      </c>
    </row>
    <row r="27" spans="1:3" ht="15">
      <c r="A27" s="14" t="s">
        <v>3133</v>
      </c>
      <c r="B27" s="14" t="s">
        <v>3134</v>
      </c>
      <c r="C27" s="14" t="s">
        <v>3135</v>
      </c>
    </row>
    <row r="28" spans="1:3" ht="15">
      <c r="A28" s="30" t="s">
        <v>3136</v>
      </c>
      <c r="B28" s="30" t="str">
        <f>TRIM(LEFT($A28,MIN(IF(ISNUMBER(FIND({1;2;3;4;5;6;7;8;9;0},$A28)),FIND({1;2;3;4;5;6;7;8;9;0},$A28)))-1))</f>
        <v>Vinkelvej</v>
      </c>
      <c r="C28" s="30" t="str">
        <f>TRIM(MID($A28,MIN(IF(ISNUMBER(FIND({1;2;3;4;5;6;7;8;9;0},$A28)),FIND({1;2;3;4;5;6;7;8;9;0},$A28)))-1,100))</f>
        <v>72</v>
      </c>
    </row>
    <row r="29" spans="1:3" ht="15">
      <c r="A29" s="30" t="s">
        <v>3137</v>
      </c>
      <c r="B29" s="30" t="str">
        <f>TRIM(LEFT($A29,MIN(IF(ISNUMBER(FIND({1;2;3;4;5;6;7;8;9;0},$A29)),FIND({1;2;3;4;5;6;7;8;9;0},$A29)))-1))</f>
        <v>Niels Bohrs Vej</v>
      </c>
      <c r="C29" s="30" t="str">
        <f>TRIM(MID($A29,MIN(IF(ISNUMBER(FIND({1;2;3;4;5;6;7;8;9;0},$A29)),FIND({1;2;3;4;5;6;7;8;9;0},$A29))),100))</f>
        <v>98</v>
      </c>
    </row>
    <row r="30" spans="1:3" ht="15">
      <c r="A30" s="30" t="s">
        <v>3138</v>
      </c>
      <c r="B30" s="30" t="str">
        <f>TRIM(LEFT($A30,MIN(IF(ISNUMBER(FIND({1;2;3;4;5;6;7;8;9;0},$A30)),FIND({1;2;3;4;5;6;7;8;9;0},$A30)))-1))</f>
        <v>Niels Bohrs Vej</v>
      </c>
      <c r="C30" s="30" t="str">
        <f>TRIM(MID($A30,MIN(IF(ISNUMBER(FIND({1;2;3;4;5;6;7;8;9;0},$A30)),FIND({1;2;3;4;5;6;7;8;9;0},$A30))),100))</f>
        <v>9, st. th.</v>
      </c>
    </row>
    <row r="31" spans="1:3" ht="15">
      <c r="A31" s="30" t="s">
        <v>3139</v>
      </c>
      <c r="B31" s="30" t="str">
        <f>TRIM(LEFT($A31,MIN(IF(ISNUMBER(FIND({1;2;3;4;5;6;7;8;9;0},$A31)),FIND({1;2;3;4;5;6;7;8;9;0},$A31)))-1))</f>
        <v>Dagmars Gade</v>
      </c>
      <c r="C31" s="30" t="str">
        <f>TRIM(MID($A31,MIN(IF(ISNUMBER(FIND({1;2;3;4;5;6;7;8;9;0},$A31)),FIND({1;2;3;4;5;6;7;8;9;0},$A31))),100))</f>
        <v>7-9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</sheetPr>
  <dimension ref="A1:N1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5" sqref="A15"/>
    </sheetView>
  </sheetViews>
  <sheetFormatPr defaultColWidth="9.140625" defaultRowHeight="15" outlineLevelCol="1"/>
  <cols>
    <col min="1" max="4" width="53.28125" style="53" customWidth="1"/>
    <col min="5" max="5" width="8.57421875" style="83" bestFit="1" customWidth="1" collapsed="1"/>
    <col min="6" max="9" width="13.28125" style="13" hidden="1" customWidth="1" outlineLevel="1"/>
    <col min="10" max="10" width="75.7109375" style="13" hidden="1" customWidth="1" outlineLevel="1"/>
    <col min="11" max="11" width="75.7109375" style="13" customWidth="1"/>
    <col min="12" max="14" width="5.7109375" style="13" customWidth="1"/>
    <col min="15" max="16384" width="9.140625" style="80" customWidth="1"/>
  </cols>
  <sheetData>
    <row r="1" spans="1:9" ht="15">
      <c r="A1" s="81" t="s">
        <v>3871</v>
      </c>
      <c r="B1" s="81" t="s">
        <v>3872</v>
      </c>
      <c r="C1" s="81" t="s">
        <v>3869</v>
      </c>
      <c r="D1" s="81" t="s">
        <v>3870</v>
      </c>
      <c r="E1" s="82" t="s">
        <v>76</v>
      </c>
      <c r="F1" s="13" t="s">
        <v>3177</v>
      </c>
      <c r="G1" s="13" t="s">
        <v>3178</v>
      </c>
      <c r="H1" s="13" t="s">
        <v>3177</v>
      </c>
      <c r="I1" s="13" t="s">
        <v>3178</v>
      </c>
    </row>
    <row r="2" spans="1:14" ht="15">
      <c r="A2" s="84" t="str">
        <f>"/"&amp;LOOKUP(Stamdata!PP_Language,$F$1:$G$1,$F2:$G2)&amp;IF(OR(Stamdata!PP_Koncern="Ja",Stamdata!PP_Koncern="Yes"),LOOKUP(Stamdata!PP_Language,{"DA";"EN"},{" konsolideret";" consolidated"}),"")&amp;"{x}"</f>
        <v>/Adressat{x}</v>
      </c>
      <c r="B2" s="84" t="str">
        <f>"//"&amp;LOOKUP(Stamdata!PP_Language,$F$1:$G$1,$F2:$G2)&amp;IF(OR(Stamdata!PP_Koncern="Ja",Stamdata!PP_Koncern="Yes"),LOOKUP(Stamdata!PP_Language,{"DA";"EN"},{" konsolideret";" consolidated"}),"")&amp;"{y}"</f>
        <v>//Adressat{y}</v>
      </c>
      <c r="C2" s="84" t="str">
        <f>"/"&amp;LOOKUP(Stamdata!PP_Language,$H$1:$I$1,$H2:$I2)&amp;IF(OR(Stamdata!PP_Koncern="Ja",Stamdata!PP_Koncern="Yes"),LOOKUP(Stamdata!PP_Language,{"DA";"EN"},{" konsolideret";" consolidated"}),"")&amp;"{x}"</f>
        <v>/Adressat (revision){x}</v>
      </c>
      <c r="D2" s="84" t="str">
        <f>"//"&amp;LOOKUP(Stamdata!PP_Language,$H$1:$I$1,$H2:$I2)&amp;IF(OR(Stamdata!PP_Koncern="Ja",Stamdata!PP_Koncern="Yes"),LOOKUP(Stamdata!PP_Language,{"DA";"EN"},{" konsolideret";" consolidated"}),"")&amp;"{y}"</f>
        <v>//Adressat (revision){y}</v>
      </c>
      <c r="E2" s="83">
        <v>41493</v>
      </c>
      <c r="F2" s="13" t="s">
        <v>2820</v>
      </c>
      <c r="G2" s="13" t="s">
        <v>3365</v>
      </c>
      <c r="H2" s="13" t="s">
        <v>3364</v>
      </c>
      <c r="I2" s="13" t="s">
        <v>3365</v>
      </c>
      <c r="J2" s="57"/>
      <c r="K2" s="57"/>
      <c r="L2" s="57"/>
      <c r="M2" s="57"/>
      <c r="N2" s="57"/>
    </row>
    <row r="3" spans="1:14" ht="15">
      <c r="A3" s="84" t="str">
        <f>"/"&amp;LOOKUP(Stamdata!PP_Language,$F$1:$G$1,$F3:$G3)&amp;IF(OR(Stamdata!PP_Koncern="Ja",Stamdata!PP_Koncern="Yes"),LOOKUP(Stamdata!PP_Language,{"DA";"EN"},{" konsolideret";" consolidated"}),"")&amp;"{x}"</f>
        <v>/Ledelsens ansvar for årsregnskabet{x}</v>
      </c>
      <c r="B3" s="84" t="str">
        <f>"//"&amp;LOOKUP(Stamdata!PP_Language,$F$1:$G$1,$F3:$G3)&amp;IF(OR(Stamdata!PP_Koncern="Ja",Stamdata!PP_Koncern="Yes"),LOOKUP(Stamdata!PP_Language,{"DA";"EN"},{" konsolideret";" consolidated"}),"")&amp;"{y}"</f>
        <v>//Ledelsens ansvar for årsregnskabet{y}</v>
      </c>
      <c r="C3" s="84" t="str">
        <f>"/"&amp;LOOKUP(Stamdata!PP_Language,$H$1:$I$1,$H3:$I3)&amp;IF(OR(Stamdata!PP_Koncern="Ja",Stamdata!PP_Koncern="Yes"),LOOKUP(Stamdata!PP_Language,{"DA";"EN"},{" konsolideret";" consolidated"}),"")&amp;"{x}"</f>
        <v>/Ledelsens ansvar for regnskabet (revision){x}</v>
      </c>
      <c r="D3" s="84" t="str">
        <f>"//"&amp;LOOKUP(Stamdata!PP_Language,$H$1:$I$1,$H3:$I3)&amp;IF(OR(Stamdata!PP_Koncern="Ja",Stamdata!PP_Koncern="Yes"),LOOKUP(Stamdata!PP_Language,{"DA";"EN"},{" konsolideret";" consolidated"}),"")&amp;"{y}"</f>
        <v>//Ledelsens ansvar for regnskabet (revision){y}</v>
      </c>
      <c r="E3" s="83">
        <v>41493</v>
      </c>
      <c r="F3" s="56" t="s">
        <v>2824</v>
      </c>
      <c r="G3" s="56" t="s">
        <v>3876</v>
      </c>
      <c r="H3" s="56" t="s">
        <v>3850</v>
      </c>
      <c r="I3" s="56" t="s">
        <v>3851</v>
      </c>
      <c r="J3" s="58"/>
      <c r="K3" s="58"/>
      <c r="L3" s="57"/>
      <c r="M3" s="57"/>
      <c r="N3" s="57"/>
    </row>
    <row r="4" spans="1:14" ht="15">
      <c r="A4" s="84" t="str">
        <f>"/"&amp;LOOKUP(Stamdata!PP_Language,$F$1:$G$1,$F4:$G4)&amp;IF(OR(Stamdata!PP_Koncern="Ja",Stamdata!PP_Koncern="Yes"),LOOKUP(Stamdata!PP_Language,{"DA";"EN"},{" konsolideret";" consolidated"}),"")&amp;"{x}"</f>
        <v>/Revisors ansvar{x}</v>
      </c>
      <c r="B4" s="84" t="str">
        <f>"//"&amp;LOOKUP(Stamdata!PP_Language,$F$1:$G$1,$F4:$G4)&amp;IF(OR(Stamdata!PP_Koncern="Ja",Stamdata!PP_Koncern="Yes"),LOOKUP(Stamdata!PP_Language,{"DA";"EN"},{" konsolideret";" consolidated"}),"")&amp;"{y}"</f>
        <v>//Revisors ansvar{y}</v>
      </c>
      <c r="C4" s="84" t="str">
        <f>"/"&amp;LOOKUP(Stamdata!PP_Language,$H$1:$I$1,$H4:$I4)&amp;IF(OR(Stamdata!PP_Koncern="Ja",Stamdata!PP_Koncern="Yes"),LOOKUP(Stamdata!PP_Language,{"DA";"EN"},{" konsolideret";" consolidated"}),"")&amp;"{x}"</f>
        <v>/Revisors ansvar for revisionen af regnskabet (revision){x}</v>
      </c>
      <c r="D4" s="84" t="str">
        <f>"//"&amp;LOOKUP(Stamdata!PP_Language,$H$1:$I$1,$H4:$I4)&amp;IF(OR(Stamdata!PP_Koncern="Ja",Stamdata!PP_Koncern="Yes"),LOOKUP(Stamdata!PP_Language,{"DA";"EN"},{" konsolideret";" consolidated"}),"")&amp;"{y}"</f>
        <v>//Revisors ansvar for revisionen af regnskabet (revision){y}</v>
      </c>
      <c r="E4" s="83">
        <v>40969</v>
      </c>
      <c r="F4" s="56" t="s">
        <v>2826</v>
      </c>
      <c r="G4" s="56" t="s">
        <v>3877</v>
      </c>
      <c r="H4" s="56" t="s">
        <v>3852</v>
      </c>
      <c r="I4" s="56" t="s">
        <v>3853</v>
      </c>
      <c r="J4" s="58"/>
      <c r="K4" s="58"/>
      <c r="L4" s="57"/>
      <c r="M4" s="57"/>
      <c r="N4" s="57"/>
    </row>
    <row r="5" spans="1:14" ht="15">
      <c r="A5" s="84" t="str">
        <f>"/"&amp;LOOKUP(Stamdata!PP_Language,$F$1:$G$1,$F5:$G5)&amp;IF(OR(Stamdata!PP_Koncern="Ja",Stamdata!PP_Koncern="Yes"),LOOKUP(Stamdata!PP_Language,{"DA";"EN"},{" konsolideret";" consolidated"}),"")&amp;"{x}"</f>
        <v>/Revisors ansvar og den udførte revision{x}</v>
      </c>
      <c r="B5" s="84" t="str">
        <f>"//"&amp;LOOKUP(Stamdata!PP_Language,$F$1:$G$1,$F5:$G5)&amp;IF(OR(Stamdata!PP_Koncern="Ja",Stamdata!PP_Koncern="Yes"),LOOKUP(Stamdata!PP_Language,{"DA";"EN"},{" konsolideret";" consolidated"}),"")&amp;"{y}"</f>
        <v>//Revisors ansvar og den udførte revision{y}</v>
      </c>
      <c r="C5" s="84" t="str">
        <f>"/"&amp;LOOKUP(Stamdata!PP_Language,$H$1:$I$1,$H5:$I5)&amp;IF(OR(Stamdata!PP_Koncern="Ja",Stamdata!PP_Koncern="Yes"),LOOKUP(Stamdata!PP_Language,{"DA";"EN"},{" konsolideret";" consolidated"}),"")&amp;"{x}"</f>
        <v>/Revisors ansvar for revisionen af regnskabet (revision){x}</v>
      </c>
      <c r="D5" s="84" t="str">
        <f>"//"&amp;LOOKUP(Stamdata!PP_Language,$H$1:$I$1,$H5:$I5)&amp;IF(OR(Stamdata!PP_Koncern="Ja",Stamdata!PP_Koncern="Yes"),LOOKUP(Stamdata!PP_Language,{"DA";"EN"},{" konsolideret";" consolidated"}),"")&amp;"{y}"</f>
        <v>//Revisors ansvar for revisionen af regnskabet (revision){y}</v>
      </c>
      <c r="E5" s="83">
        <v>41493</v>
      </c>
      <c r="F5" s="56" t="s">
        <v>359</v>
      </c>
      <c r="G5" s="56" t="s">
        <v>3877</v>
      </c>
      <c r="H5" s="56" t="s">
        <v>3852</v>
      </c>
      <c r="I5" s="56" t="s">
        <v>3853</v>
      </c>
      <c r="J5" s="58"/>
      <c r="K5" s="58"/>
      <c r="L5" s="57"/>
      <c r="M5" s="57"/>
      <c r="N5" s="57"/>
    </row>
    <row r="6" spans="1:14" ht="15">
      <c r="A6" s="84" t="str">
        <f>"/"&amp;LOOKUP(Stamdata!PP_Language,$F$1:$G$1,$F6:$G6)&amp;IF(OR(Stamdata!PP_Koncern="Ja",Stamdata!PP_Koncern="Yes"),LOOKUP(Stamdata!PP_Language,{"DA";"EN"},{" konsolideret";" consolidated"}),"")&amp;"{x}"</f>
        <v>/Konklusion{x}</v>
      </c>
      <c r="B6" s="84" t="str">
        <f>"//"&amp;LOOKUP(Stamdata!PP_Language,$F$1:$G$1,$F6:$G6)&amp;IF(OR(Stamdata!PP_Koncern="Ja",Stamdata!PP_Koncern="Yes"),LOOKUP(Stamdata!PP_Language,{"DA";"EN"},{" konsolideret";" consolidated"}),"")&amp;"{y}"</f>
        <v>//Konklusion{y}</v>
      </c>
      <c r="C6" s="84" t="str">
        <f>"/"&amp;LOOKUP(Stamdata!PP_Language,$H$1:$I$1,$H6:$I6)&amp;IF(OR(Stamdata!PP_Koncern="Ja",Stamdata!PP_Koncern="Yes"),LOOKUP(Stamdata!PP_Language,{"DA";"EN"},{" konsolideret";" consolidated"}),"")&amp;"{x}"</f>
        <v>/Konklusion (revision){x}</v>
      </c>
      <c r="D6" s="84" t="str">
        <f>"//"&amp;LOOKUP(Stamdata!PP_Language,$H$1:$I$1,$H6:$I6)&amp;IF(OR(Stamdata!PP_Koncern="Ja",Stamdata!PP_Koncern="Yes"),LOOKUP(Stamdata!PP_Language,{"DA";"EN"},{" konsolideret";" consolidated"}),"")&amp;"{y}"</f>
        <v>//Konklusion (revision){y}</v>
      </c>
      <c r="E6" s="83">
        <v>41493</v>
      </c>
      <c r="F6" s="13" t="s">
        <v>2829</v>
      </c>
      <c r="G6" s="13" t="s">
        <v>3873</v>
      </c>
      <c r="H6" s="13" t="s">
        <v>3368</v>
      </c>
      <c r="I6" s="13" t="s">
        <v>3369</v>
      </c>
      <c r="J6" s="58"/>
      <c r="K6" s="58"/>
      <c r="L6" s="57"/>
      <c r="M6" s="57"/>
      <c r="N6" s="57"/>
    </row>
    <row r="7" spans="1:14" ht="15">
      <c r="A7" s="84" t="str">
        <f>"/"&amp;LOOKUP(Stamdata!PP_Language,$F$1:$G$1,$F7:$G7)&amp;IF(OR(Stamdata!PP_Koncern="Ja",Stamdata!PP_Koncern="Yes"),LOOKUP(Stamdata!PP_Language,{"DA";"EN"},{" konsolideret";" consolidated"}),"")&amp;"{x}"</f>
        <v>/Supplerende oplysninger vedrørende forhold i regnskabet{x}</v>
      </c>
      <c r="B7" s="84" t="str">
        <f>"//"&amp;LOOKUP(Stamdata!PP_Language,$F$1:$G$1,$F7:$G7)&amp;IF(OR(Stamdata!PP_Koncern="Ja",Stamdata!PP_Koncern="Yes"),LOOKUP(Stamdata!PP_Language,{"DA";"EN"},{" konsolideret";" consolidated"}),"")&amp;"{y}"</f>
        <v>//Supplerende oplysninger vedrørende forhold i regnskabet{y}</v>
      </c>
      <c r="C7" s="84" t="str">
        <f>"/"&amp;LOOKUP(Stamdata!PP_Language,$H$1:$I$1,$H7:$I7)&amp;IF(OR(Stamdata!PP_Koncern="Ja",Stamdata!PP_Koncern="Yes"),LOOKUP(Stamdata!PP_Language,{"DA";"EN"},{" konsolideret";" consolidated"}),"")&amp;"{x}"</f>
        <v>/Fremhævelse af forhold i regnskabet (revision){x}</v>
      </c>
      <c r="D7" s="84" t="str">
        <f>"//"&amp;LOOKUP(Stamdata!PP_Language,$H$1:$I$1,$H7:$I7)&amp;IF(OR(Stamdata!PP_Koncern="Ja",Stamdata!PP_Koncern="Yes"),LOOKUP(Stamdata!PP_Language,{"DA";"EN"},{" konsolideret";" consolidated"}),"")&amp;"{y}"</f>
        <v>//Fremhævelse af forhold i regnskabet (revision){y}</v>
      </c>
      <c r="E7" s="83">
        <v>41493</v>
      </c>
      <c r="F7" s="13" t="s">
        <v>2831</v>
      </c>
      <c r="G7" s="13" t="s">
        <v>3878</v>
      </c>
      <c r="H7" s="13" t="s">
        <v>3842</v>
      </c>
      <c r="I7" s="13" t="s">
        <v>3843</v>
      </c>
      <c r="J7" s="58"/>
      <c r="K7" s="58"/>
      <c r="L7" s="57"/>
      <c r="M7" s="57"/>
      <c r="N7" s="57"/>
    </row>
    <row r="8" spans="1:14" ht="15">
      <c r="A8" s="84" t="str">
        <f>"/"&amp;LOOKUP(Stamdata!PP_Language,$F$1:$G$1,$F8:$G8)&amp;IF(OR(Stamdata!PP_Koncern="Ja",Stamdata!PP_Koncern="Yes"),LOOKUP(Stamdata!PP_Language,{"DA";"EN"},{" konsolideret";" consolidated"}),"")&amp;"{x}"</f>
        <v>/Supplerende oplysninger vedrørende forståelse af revisionen{x}</v>
      </c>
      <c r="B8" s="84" t="str">
        <f>"//"&amp;LOOKUP(Stamdata!PP_Language,$F$1:$G$1,$F8:$G8)&amp;IF(OR(Stamdata!PP_Koncern="Ja",Stamdata!PP_Koncern="Yes"),LOOKUP(Stamdata!PP_Language,{"DA";"EN"},{" konsolideret";" consolidated"}),"")&amp;"{y}"</f>
        <v>//Supplerende oplysninger vedrørende forståelse af revisionen{y}</v>
      </c>
      <c r="C8" s="84" t="str">
        <f>"/"&amp;LOOKUP(Stamdata!PP_Language,$H$1:$I$1,$H8:$I8)&amp;IF(OR(Stamdata!PP_Koncern="Ja",Stamdata!PP_Koncern="Yes"),LOOKUP(Stamdata!PP_Language,{"DA";"EN"},{" konsolideret";" consolidated"}),"")&amp;"{x}"</f>
        <v>/Fremhævelse af forhold vedrørende revisionen (revision){x}</v>
      </c>
      <c r="D8" s="84" t="str">
        <f>"//"&amp;LOOKUP(Stamdata!PP_Language,$H$1:$I$1,$H8:$I8)&amp;IF(OR(Stamdata!PP_Koncern="Ja",Stamdata!PP_Koncern="Yes"),LOOKUP(Stamdata!PP_Language,{"DA";"EN"},{" konsolideret";" consolidated"}),"")&amp;"{y}"</f>
        <v>//Fremhævelse af forhold vedrørende revisionen (revision){y}</v>
      </c>
      <c r="E8" s="83">
        <v>41493</v>
      </c>
      <c r="F8" s="13" t="s">
        <v>2833</v>
      </c>
      <c r="G8" s="13" t="s">
        <v>3879</v>
      </c>
      <c r="H8" s="76" t="s">
        <v>3846</v>
      </c>
      <c r="I8" s="13" t="s">
        <v>3847</v>
      </c>
      <c r="J8" s="57"/>
      <c r="K8" s="57"/>
      <c r="L8" s="57"/>
      <c r="M8" s="57"/>
      <c r="N8" s="57"/>
    </row>
    <row r="9" spans="1:14" ht="15">
      <c r="A9" s="84" t="str">
        <f>"/"&amp;LOOKUP(Stamdata!PP_Language,$F$1:$G$1,$F9:$G9)&amp;IF(OR(Stamdata!PP_Koncern="Ja",Stamdata!PP_Koncern="Yes"),LOOKUP(Stamdata!PP_Language,{"DA";"EN"},{" konsolideret";" consolidated"}),"")&amp;"{x}"</f>
        <v>/Udtalelse om ledelsesberetningen{x}</v>
      </c>
      <c r="B9" s="84" t="str">
        <f>"//"&amp;LOOKUP(Stamdata!PP_Language,$F$1:$G$1,$F9:$G9)&amp;IF(OR(Stamdata!PP_Koncern="Ja",Stamdata!PP_Koncern="Yes"),LOOKUP(Stamdata!PP_Language,{"DA";"EN"},{" konsolideret";" consolidated"}),"")&amp;"{y}"</f>
        <v>//Udtalelse om ledelsesberetningen{y}</v>
      </c>
      <c r="C9" s="84" t="str">
        <f>"/"&amp;LOOKUP(Stamdata!PP_Language,$H$1:$I$1,$H9:$I9)&amp;IF(OR(Stamdata!PP_Koncern="Ja",Stamdata!PP_Koncern="Yes"),LOOKUP(Stamdata!PP_Language,{"DA";"EN"},{" konsolideret";" consolidated"}),"")&amp;"{x}"</f>
        <v>/Udtalelse om ledelsesberetningen (revision){x}</v>
      </c>
      <c r="D9" s="84" t="str">
        <f>"//"&amp;LOOKUP(Stamdata!PP_Language,$H$1:$I$1,$H9:$I9)&amp;IF(OR(Stamdata!PP_Koncern="Ja",Stamdata!PP_Koncern="Yes"),LOOKUP(Stamdata!PP_Language,{"DA";"EN"},{" konsolideret";" consolidated"}),"")&amp;"{y}"</f>
        <v>//Udtalelse om ledelsesberetningen (revision){y}</v>
      </c>
      <c r="E9" s="83">
        <v>41493</v>
      </c>
      <c r="F9" s="13" t="s">
        <v>2837</v>
      </c>
      <c r="G9" s="13" t="s">
        <v>3373</v>
      </c>
      <c r="H9" s="13" t="s">
        <v>3372</v>
      </c>
      <c r="I9" s="13" t="s">
        <v>3373</v>
      </c>
      <c r="J9" s="58"/>
      <c r="K9" s="58"/>
      <c r="L9" s="57"/>
      <c r="M9" s="57"/>
      <c r="N9" s="57"/>
    </row>
    <row r="10" spans="1:14" ht="15">
      <c r="A10" s="84" t="str">
        <f>"/"&amp;LOOKUP(Stamdata!PP_Language,$F$1:$G$1,$F10:$G10)&amp;IF(OR(Stamdata!PP_Koncern="Ja",Stamdata!PP_Koncern="Yes"),LOOKUP(Stamdata!PP_Language,{"DA";"EN"},{" konsolideret";" consolidated"}),"")&amp;"{x}"</f>
        <v>/Oplysning om virksomhedskapital{x}</v>
      </c>
      <c r="B10" s="84" t="str">
        <f>"//"&amp;LOOKUP(Stamdata!PP_Language,$F$1:$G$1,$F10:$G10)&amp;IF(OR(Stamdata!PP_Koncern="Ja",Stamdata!PP_Koncern="Yes"),LOOKUP(Stamdata!PP_Language,{"DA";"EN"},{" konsolideret";" consolidated"}),"")&amp;"{y}"</f>
        <v>//Oplysning om virksomhedskapital{y}</v>
      </c>
      <c r="C10" s="84" t="str">
        <f>"/"&amp;LOOKUP(Stamdata!PP_Language,$H$1:$I$1,$H10:$I10)&amp;IF(OR(Stamdata!PP_Koncern="Ja",Stamdata!PP_Koncern="Yes"),LOOKUP(Stamdata!PP_Language,{"DA";"EN"},{" konsolideret";" consolidated"}),"")&amp;"{x}"</f>
        <v>/Oplysning om registreret kapital mv.{x}</v>
      </c>
      <c r="D10" s="84" t="str">
        <f>"//"&amp;LOOKUP(Stamdata!PP_Language,$H$1:$I$1,$H10:$I10)&amp;IF(OR(Stamdata!PP_Koncern="Ja",Stamdata!PP_Koncern="Yes"),LOOKUP(Stamdata!PP_Language,{"DA";"EN"},{" konsolideret";" consolidated"}),"")&amp;"{y}"</f>
        <v>//Oplysning om registreret kapital mv.{y}</v>
      </c>
      <c r="E10" s="83">
        <v>41493</v>
      </c>
      <c r="F10" s="13" t="s">
        <v>2911</v>
      </c>
      <c r="G10" s="13" t="s">
        <v>3635</v>
      </c>
      <c r="H10" s="13" t="s">
        <v>3634</v>
      </c>
      <c r="I10" s="13" t="s">
        <v>3635</v>
      </c>
      <c r="J10" s="58"/>
      <c r="K10" s="58"/>
      <c r="L10" s="57"/>
      <c r="M10" s="57"/>
      <c r="N10" s="57"/>
    </row>
    <row r="11" spans="1:14" ht="15">
      <c r="A11" s="84" t="str">
        <f>"/"&amp;LOOKUP(Stamdata!PP_Language,$F$1:$G$1,$F11:$G11)&amp;IF(OR(Stamdata!PP_Koncern="Ja",Stamdata!PP_Koncern="Yes"),LOOKUP(Stamdata!PP_Language,{"DA";"EN"},{" konsolideret";" consolidated"}),"")&amp;"{x}"</f>
        <v>/Beskrivelse af virksomhedens hovedaktivitet{x}</v>
      </c>
      <c r="B11" s="84" t="str">
        <f>"//"&amp;LOOKUP(Stamdata!PP_Language,$F$1:$G$1,$F11:$G11)&amp;IF(OR(Stamdata!PP_Koncern="Ja",Stamdata!PP_Koncern="Yes"),LOOKUP(Stamdata!PP_Language,{"DA";"EN"},{" konsolideret";" consolidated"}),"")&amp;"{y}"</f>
        <v>//Beskrivelse af virksomhedens hovedaktivitet{y}</v>
      </c>
      <c r="C11" s="84" t="str">
        <f>"/"&amp;LOOKUP(Stamdata!PP_Language,$H$1:$I$1,$H11:$I11)&amp;IF(OR(Stamdata!PP_Koncern="Ja",Stamdata!PP_Koncern="Yes"),LOOKUP(Stamdata!PP_Language,{"DA";"EN"},{" konsolideret";" consolidated"}),"")&amp;"{x}"</f>
        <v>/Beskrivelse af virksomhedens væsentligste aktiviteter{x}</v>
      </c>
      <c r="D11" s="84" t="str">
        <f>"//"&amp;LOOKUP(Stamdata!PP_Language,$H$1:$I$1,$H11:$I11)&amp;IF(OR(Stamdata!PP_Koncern="Ja",Stamdata!PP_Koncern="Yes"),LOOKUP(Stamdata!PP_Language,{"DA";"EN"},{" konsolideret";" consolidated"}),"")&amp;"{y}"</f>
        <v>//Beskrivelse af virksomhedens væsentligste aktiviteter{y}</v>
      </c>
      <c r="E11" s="83">
        <v>42372</v>
      </c>
      <c r="F11" s="13" t="s">
        <v>3874</v>
      </c>
      <c r="G11" s="13" t="s">
        <v>3880</v>
      </c>
      <c r="H11" s="13" t="s">
        <v>3795</v>
      </c>
      <c r="I11" s="13" t="s">
        <v>3796</v>
      </c>
      <c r="J11" s="58"/>
      <c r="K11" s="58"/>
      <c r="L11" s="57"/>
      <c r="M11" s="57"/>
      <c r="N11" s="57"/>
    </row>
    <row r="12" spans="1:14" ht="15">
      <c r="A12" s="84" t="str">
        <f>"/"&amp;LOOKUP(Stamdata!PP_Language,$F$1:$G$1,$F12:$G12)&amp;IF(OR(Stamdata!PP_Koncern="Ja",Stamdata!PP_Koncern="Yes"),LOOKUP(Stamdata!PP_Language,{"DA";"EN"},{" konsolideret";" consolidated"}),"")&amp;"{x}"</f>
        <v>/Oplysning om nedskrivninger af omsætningsaktiver, bortset fra finansielle omsætningsaktiver{x}</v>
      </c>
      <c r="B12" s="84" t="str">
        <f>"//"&amp;LOOKUP(Stamdata!PP_Language,$F$1:$G$1,$F12:$G12)&amp;IF(OR(Stamdata!PP_Koncern="Ja",Stamdata!PP_Koncern="Yes"),LOOKUP(Stamdata!PP_Language,{"DA";"EN"},{" konsolideret";" consolidated"}),"")&amp;"{y}"</f>
        <v>//Oplysning om nedskrivninger af omsætningsaktiver, bortset fra finansielle omsætningsaktiver{y}</v>
      </c>
      <c r="C12" s="84" t="str">
        <f>"/"&amp;LOOKUP(Stamdata!PP_Language,$H$1:$I$1,$H12:$I12)&amp;IF(OR(Stamdata!PP_Koncern="Ja",Stamdata!PP_Koncern="Yes"),LOOKUP(Stamdata!PP_Language,{"DA";"EN"},{" konsolideret";" consolidated"}),"")&amp;"{x}"</f>
        <v>/Oplysning om nedskrivninger af omsætningsaktiver{x}</v>
      </c>
      <c r="D12" s="84" t="str">
        <f>"//"&amp;LOOKUP(Stamdata!PP_Language,$H$1:$I$1,$H12:$I12)&amp;IF(OR(Stamdata!PP_Koncern="Ja",Stamdata!PP_Koncern="Yes"),LOOKUP(Stamdata!PP_Language,{"DA";"EN"},{" konsolideret";" consolidated"}),"")&amp;"{y}"</f>
        <v>//Oplysning om nedskrivninger af omsætningsaktiver{y}</v>
      </c>
      <c r="E12" s="83">
        <v>42372</v>
      </c>
      <c r="F12" s="13" t="s">
        <v>3875</v>
      </c>
      <c r="G12" s="13" t="s">
        <v>3881</v>
      </c>
      <c r="H12" s="13" t="s">
        <v>3797</v>
      </c>
      <c r="I12" s="13" t="s">
        <v>3798</v>
      </c>
      <c r="J12" s="58"/>
      <c r="K12" s="58"/>
      <c r="L12" s="57"/>
      <c r="M12" s="57"/>
      <c r="N12" s="57"/>
    </row>
    <row r="13" spans="1:14" s="149" customFormat="1" ht="15">
      <c r="A13" s="84" t="str">
        <f>"/"&amp;LOOKUP(Stamdata!PP_Language,$F$1:$G$1,$F13:$G13)&amp;IF(OR(Stamdata!PP_Koncern="Ja",Stamdata!PP_Koncern="Yes"),LOOKUP(Stamdata!PP_Language,{"DA";"EN"},{" konsolideret";" consolidated"}),"")&amp;"{x}"</f>
        <v>/Forbehold (udvidet gennemgang){x}</v>
      </c>
      <c r="B13" s="84" t="str">
        <f>"//"&amp;LOOKUP(Stamdata!PP_Language,$F$1:$G$1,$F13:$G13)&amp;IF(OR(Stamdata!PP_Koncern="Ja",Stamdata!PP_Koncern="Yes"),LOOKUP(Stamdata!PP_Language,{"DA";"EN"},{" konsolideret";" consolidated"}),"")&amp;"{y}"</f>
        <v>//Forbehold (udvidet gennemgang){y}</v>
      </c>
      <c r="C13" s="84" t="str">
        <f>"/"&amp;LOOKUP(Stamdata!PP_Language,$H$1:$I$1,$H13:$I13)&amp;IF(OR(Stamdata!PP_Koncern="Ja",Stamdata!PP_Koncern="Yes"),LOOKUP(Stamdata!PP_Language,{"DA";"EN"},{" konsolideret";" consolidated"}),"")&amp;"{x}"</f>
        <v>/Grundlag for konklusion (udvidet gennemgang){x}</v>
      </c>
      <c r="D13" s="84" t="str">
        <f>"//"&amp;LOOKUP(Stamdata!PP_Language,$H$1:$I$1,$H13:$I13)&amp;IF(OR(Stamdata!PP_Koncern="Ja",Stamdata!PP_Koncern="Yes"),LOOKUP(Stamdata!PP_Language,{"DA";"EN"},{" konsolideret";" consolidated"}),"")&amp;"{y}"</f>
        <v>//Grundlag for konklusion (udvidet gennemgang){y}</v>
      </c>
      <c r="E13" s="83">
        <v>43077</v>
      </c>
      <c r="F13" s="13" t="s">
        <v>3384</v>
      </c>
      <c r="G13" s="13" t="s">
        <v>3385</v>
      </c>
      <c r="H13" s="13" t="s">
        <v>4001</v>
      </c>
      <c r="I13" s="13" t="s">
        <v>4002</v>
      </c>
      <c r="J13" s="58"/>
      <c r="K13" s="58"/>
      <c r="L13" s="57"/>
      <c r="M13" s="57"/>
      <c r="N13" s="57"/>
    </row>
    <row r="14" spans="1:14" s="149" customFormat="1" ht="15">
      <c r="A14" s="84" t="str">
        <f>"/"&amp;LOOKUP(Stamdata!PP_Language,$F$1:$G$1,$F14:$G14)&amp;IF(OR(Stamdata!PP_Koncern="Ja",Stamdata!PP_Koncern="Yes"),LOOKUP(Stamdata!PP_Language,{"DA";"EN"},{" konsolideret";" consolidated"}),"")&amp;"{x}"</f>
        <v>/Konklusion (review){x}</v>
      </c>
      <c r="B14" s="84" t="str">
        <f>"//"&amp;LOOKUP(Stamdata!PP_Language,$F$1:$G$1,$F14:$G14)&amp;IF(OR(Stamdata!PP_Koncern="Ja",Stamdata!PP_Koncern="Yes"),LOOKUP(Stamdata!PP_Language,{"DA";"EN"},{" konsolideret";" consolidated"}),"")&amp;"{y}"</f>
        <v>//Konklusion (review){y}</v>
      </c>
      <c r="C14" s="84" t="str">
        <f>"/"&amp;LOOKUP(Stamdata!PP_Language,$H$1:$I$1,$H14:$I14)&amp;IF(OR(Stamdata!PP_Koncern="Ja",Stamdata!PP_Koncern="Yes"),LOOKUP(Stamdata!PP_Language,{"DA";"EN"},{" konsolideret";" consolidated"}),"")&amp;"{x}"</f>
        <v>/Konklusion (review){x}</v>
      </c>
      <c r="D14" s="84" t="str">
        <f>"//"&amp;LOOKUP(Stamdata!PP_Language,$H$1:$I$1,$H14:$I14)&amp;IF(OR(Stamdata!PP_Koncern="Ja",Stamdata!PP_Koncern="Yes"),LOOKUP(Stamdata!PP_Language,{"DA";"EN"},{" konsolideret";" consolidated"}),"")&amp;"{y}"</f>
        <v>//Konklusion (review){y}</v>
      </c>
      <c r="E14" s="83">
        <v>43077</v>
      </c>
      <c r="F14" s="13" t="s">
        <v>3408</v>
      </c>
      <c r="G14" s="13" t="s">
        <v>3409</v>
      </c>
      <c r="H14" s="13" t="s">
        <v>3408</v>
      </c>
      <c r="I14" s="13" t="s">
        <v>4028</v>
      </c>
      <c r="J14" s="58"/>
      <c r="K14" s="58"/>
      <c r="L14" s="57"/>
      <c r="M14" s="57"/>
      <c r="N14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10"/>
  <sheetViews>
    <sheetView zoomScale="85" zoomScaleNormal="85" zoomScalePageLayoutView="0" workbookViewId="0" topLeftCell="A1">
      <pane ySplit="1" topLeftCell="A92" activePane="bottomLeft" state="frozen"/>
      <selection pane="topLeft" activeCell="A1" sqref="A1"/>
      <selection pane="bottomLeft" activeCell="A110" sqref="A110"/>
    </sheetView>
  </sheetViews>
  <sheetFormatPr defaultColWidth="9.140625" defaultRowHeight="15"/>
  <cols>
    <col min="1" max="1" width="9.140625" style="8" customWidth="1"/>
    <col min="2" max="2" width="10.57421875" style="8" bestFit="1" customWidth="1"/>
    <col min="3" max="3" width="104.421875" style="17" customWidth="1"/>
    <col min="4" max="6" width="2.140625" style="18" bestFit="1" customWidth="1"/>
    <col min="7" max="7" width="21.140625" style="8" bestFit="1" customWidth="1"/>
    <col min="8" max="9" width="19.57421875" style="8" bestFit="1" customWidth="1"/>
    <col min="10" max="10" width="18.8515625" style="8" bestFit="1" customWidth="1"/>
    <col min="11" max="16384" width="9.140625" style="8" customWidth="1"/>
  </cols>
  <sheetData>
    <row r="1" spans="1:7" s="9" customFormat="1" ht="15">
      <c r="A1" s="9" t="s">
        <v>297</v>
      </c>
      <c r="B1" s="9" t="s">
        <v>76</v>
      </c>
      <c r="C1" s="24" t="s">
        <v>298</v>
      </c>
      <c r="D1" s="25">
        <v>1</v>
      </c>
      <c r="E1" s="25">
        <v>1</v>
      </c>
      <c r="F1" s="25">
        <v>1</v>
      </c>
      <c r="G1" s="9" t="s">
        <v>299</v>
      </c>
    </row>
    <row r="2" spans="4:6" ht="15">
      <c r="D2" s="18">
        <v>1</v>
      </c>
      <c r="E2" s="18">
        <v>1</v>
      </c>
      <c r="F2" s="18">
        <v>1</v>
      </c>
    </row>
    <row r="3" spans="1:10" ht="15">
      <c r="A3" s="8" t="s">
        <v>300</v>
      </c>
      <c r="B3" s="19">
        <v>40849</v>
      </c>
      <c r="C3" s="17" t="s">
        <v>301</v>
      </c>
      <c r="D3" s="18">
        <v>1</v>
      </c>
      <c r="E3" s="18">
        <v>1</v>
      </c>
      <c r="F3" s="18">
        <v>1</v>
      </c>
      <c r="G3" s="8" t="s">
        <v>3068</v>
      </c>
      <c r="H3" s="8" t="s">
        <v>3069</v>
      </c>
      <c r="I3" s="8" t="s">
        <v>3070</v>
      </c>
      <c r="J3" s="8" t="s">
        <v>3071</v>
      </c>
    </row>
    <row r="4" spans="4:10" ht="15">
      <c r="D4" s="18">
        <v>1</v>
      </c>
      <c r="E4" s="18">
        <v>1</v>
      </c>
      <c r="F4" s="18">
        <v>1</v>
      </c>
      <c r="G4" s="8" t="s">
        <v>3072</v>
      </c>
      <c r="H4" s="8" t="s">
        <v>3073</v>
      </c>
      <c r="I4" s="8" t="s">
        <v>3074</v>
      </c>
      <c r="J4" s="8" t="s">
        <v>3075</v>
      </c>
    </row>
    <row r="5" spans="4:10" ht="15">
      <c r="D5" s="18">
        <v>1</v>
      </c>
      <c r="E5" s="18">
        <v>1</v>
      </c>
      <c r="F5" s="18">
        <v>1</v>
      </c>
      <c r="G5" s="8">
        <f>MATCH(MID(G4,2,100)&amp;"*",G:G,0)-1</f>
        <v>2</v>
      </c>
      <c r="H5" s="8">
        <f ca="1">VALUE(MID(OFFSET(INDIRECT("A1"),G5,COLUMN()-1),SEARCH("{",OFFSET(INDIRECT("A1"),G5,COLUMN()-1))+1,SEARCH("}",OFFSET(INDIRECT("A1"),G5,COLUMN()-1))-SEARCH("{",OFFSET(INDIRECT("A1"),G5,COLUMN()-1))-1))-1</f>
        <v>3</v>
      </c>
      <c r="I5" s="8">
        <f ca="1">SUMIF(OFFSET(INDIRECT("A1"),G5,H5,ROW(I4)-G5,1),"&lt;&gt;",OFFSET(INDIRECT("A1"),G5,VALUE(MID(OFFSET(INDIRECT("A1"),G5,COLUMN()-1),SEARCH("{",OFFSET(INDIRECT("A1"),G5,COLUMN()-1))+1,SEARCH("}",OFFSET(INDIRECT("A1"),G5,COLUMN()-1))-SEARCH("{",OFFSET(INDIRECT("A1"),G5,COLUMN()-1))-1))-1,ROW(I4)-G5,1))</f>
        <v>2</v>
      </c>
      <c r="J5" s="8">
        <f ca="1">SUMIF(OFFSET(INDIRECT("A1"),G5,H5,ROW(J4)-G5,1),"&lt;&gt;",OFFSET(INDIRECT("A1"),G5,VALUE(MID(OFFSET(INDIRECT("A1"),G5,COLUMN()-1),SEARCH("{",OFFSET(INDIRECT("A1"),G5,COLUMN()-1))+1,SEARCH("}",OFFSET(INDIRECT("A1"),G5,COLUMN()-1))-SEARCH("{",OFFSET(INDIRECT("A1"),G5,COLUMN()-1))-1))-1,ROW(J4)-G5,1))</f>
        <v>2</v>
      </c>
    </row>
    <row r="6" spans="4:6" ht="15">
      <c r="D6" s="18">
        <v>1</v>
      </c>
      <c r="E6" s="18">
        <v>1</v>
      </c>
      <c r="F6" s="18">
        <v>1</v>
      </c>
    </row>
    <row r="7" spans="1:6" ht="15">
      <c r="A7" s="8" t="s">
        <v>302</v>
      </c>
      <c r="B7" s="19">
        <v>40854</v>
      </c>
      <c r="C7" s="20" t="s">
        <v>303</v>
      </c>
      <c r="D7" s="18">
        <v>1</v>
      </c>
      <c r="E7" s="18">
        <v>1</v>
      </c>
      <c r="F7" s="18">
        <v>1</v>
      </c>
    </row>
    <row r="8" spans="3:6" ht="15">
      <c r="C8" s="17" t="s">
        <v>304</v>
      </c>
      <c r="D8" s="18">
        <v>1</v>
      </c>
      <c r="E8" s="18">
        <v>1</v>
      </c>
      <c r="F8" s="18">
        <v>1</v>
      </c>
    </row>
    <row r="9" spans="3:6" ht="15">
      <c r="C9" s="17" t="s">
        <v>305</v>
      </c>
      <c r="D9" s="18">
        <v>1</v>
      </c>
      <c r="E9" s="18">
        <v>1</v>
      </c>
      <c r="F9" s="18">
        <v>1</v>
      </c>
    </row>
    <row r="10" spans="3:6" ht="15">
      <c r="C10" s="17" t="s">
        <v>306</v>
      </c>
      <c r="D10" s="18">
        <v>1</v>
      </c>
      <c r="E10" s="18">
        <v>1</v>
      </c>
      <c r="F10" s="18">
        <v>1</v>
      </c>
    </row>
    <row r="11" spans="3:6" ht="15">
      <c r="C11" s="17" t="s">
        <v>307</v>
      </c>
      <c r="D11" s="18">
        <v>1</v>
      </c>
      <c r="E11" s="18">
        <v>1</v>
      </c>
      <c r="F11" s="18">
        <v>1</v>
      </c>
    </row>
    <row r="12" spans="4:6" ht="15">
      <c r="D12" s="18">
        <v>1</v>
      </c>
      <c r="E12" s="18">
        <v>1</v>
      </c>
      <c r="F12" s="18">
        <v>1</v>
      </c>
    </row>
    <row r="13" spans="1:10" ht="30">
      <c r="A13" s="21" t="s">
        <v>308</v>
      </c>
      <c r="B13" s="22">
        <v>40856</v>
      </c>
      <c r="C13" s="23" t="s">
        <v>309</v>
      </c>
      <c r="D13" s="18">
        <v>1</v>
      </c>
      <c r="E13" s="18">
        <v>1</v>
      </c>
      <c r="F13" s="18">
        <v>1</v>
      </c>
      <c r="G13" s="8" t="s">
        <v>3076</v>
      </c>
      <c r="H13" s="8" t="s">
        <v>3077</v>
      </c>
      <c r="I13" s="8" t="s">
        <v>3078</v>
      </c>
      <c r="J13" s="8" t="s">
        <v>3079</v>
      </c>
    </row>
    <row r="14" spans="1:10" ht="15">
      <c r="A14" s="21"/>
      <c r="B14" s="22"/>
      <c r="C14" s="23"/>
      <c r="D14" s="18">
        <v>1</v>
      </c>
      <c r="E14" s="18">
        <v>1</v>
      </c>
      <c r="F14" s="18">
        <v>1</v>
      </c>
      <c r="G14" s="8" t="s">
        <v>3080</v>
      </c>
      <c r="H14" s="8" t="s">
        <v>3081</v>
      </c>
      <c r="I14" s="8" t="s">
        <v>3082</v>
      </c>
      <c r="J14" s="8" t="s">
        <v>3083</v>
      </c>
    </row>
    <row r="15" spans="1:10" ht="15">
      <c r="A15" s="21"/>
      <c r="B15" s="22"/>
      <c r="C15" s="23"/>
      <c r="D15" s="18">
        <v>1</v>
      </c>
      <c r="E15" s="18">
        <v>1</v>
      </c>
      <c r="F15" s="18">
        <v>1</v>
      </c>
      <c r="H15" s="8" t="str">
        <f ca="1">ADDRESS(MATCH(MID(H14,2,100)&amp;"*",H:H,0),1)&amp;":"&amp;CELL("Address",J14)</f>
        <v>$A$13:$J$14</v>
      </c>
      <c r="I15" s="8">
        <f ca="1">SUMIF(INDEX(INDIRECT(H15),0,VALUE(SUBSTITUTE(SUBSTITUTE(INDEX(INDIRECT(H15),1,COLUMN(H14)),MID(H14,2,100)&amp;"{",),"}",))),"&lt;&gt;",INDEX(INDIRECT(H15),0,VALUE(SUBSTITUTE(SUBSTITUTE(INDEX(INDIRECT(H15),1,COLUMN()),MID(I14,2,100)&amp;"{",),"}",))))</f>
        <v>2</v>
      </c>
      <c r="J15" s="8">
        <f ca="1">SUMIF(INDEX(INDIRECT(H15),0,VALUE(SUBSTITUTE(SUBSTITUTE(INDEX(INDIRECT(H15),1,COLUMN(H14)),MID(H14,2,100)&amp;"{",),"}",))),"&lt;&gt;",INDEX(INDIRECT(H15),0,VALUE(SUBSTITUTE(SUBSTITUTE(INDEX(INDIRECT(H15),1,COLUMN()),MID(J14,2,100)&amp;"{",),"}",))))</f>
        <v>2</v>
      </c>
    </row>
    <row r="16" spans="4:6" ht="15">
      <c r="D16" s="18">
        <v>1</v>
      </c>
      <c r="E16" s="18">
        <v>1</v>
      </c>
      <c r="F16" s="18">
        <v>1</v>
      </c>
    </row>
    <row r="17" spans="1:10" ht="15">
      <c r="A17" s="8" t="s">
        <v>310</v>
      </c>
      <c r="B17" s="19">
        <v>40857</v>
      </c>
      <c r="C17" s="17" t="s">
        <v>311</v>
      </c>
      <c r="D17" s="18">
        <v>1</v>
      </c>
      <c r="E17" s="18">
        <v>1</v>
      </c>
      <c r="F17" s="18">
        <v>1</v>
      </c>
      <c r="G17" s="8" t="s">
        <v>3084</v>
      </c>
      <c r="H17" s="8" t="s">
        <v>3085</v>
      </c>
      <c r="I17" s="8" t="s">
        <v>3086</v>
      </c>
      <c r="J17" s="8" t="s">
        <v>3087</v>
      </c>
    </row>
    <row r="18" spans="2:10" ht="15">
      <c r="B18" s="19">
        <v>40861</v>
      </c>
      <c r="C18" s="23" t="s">
        <v>312</v>
      </c>
      <c r="D18" s="18">
        <v>1</v>
      </c>
      <c r="E18" s="18">
        <v>1</v>
      </c>
      <c r="F18" s="18">
        <v>1</v>
      </c>
      <c r="G18" s="8" t="s">
        <v>3088</v>
      </c>
      <c r="H18" s="8" t="s">
        <v>3089</v>
      </c>
      <c r="I18" s="8" t="s">
        <v>3090</v>
      </c>
      <c r="J18" s="8" t="s">
        <v>3091</v>
      </c>
    </row>
    <row r="19" spans="2:10" ht="15">
      <c r="B19" s="19"/>
      <c r="C19" s="23"/>
      <c r="H19" s="8" t="str">
        <f ca="1">ADDRESS(MATCH(MID(H18,2,100)&amp;"*",H:H,0),1)&amp;":"&amp;CELL("Address",J18)</f>
        <v>$A$17:$J$18</v>
      </c>
      <c r="I19" s="8">
        <f ca="1">SUMIF(INDEX(INDIRECT(H19),0,VALUE(SUBSTITUTE(SUBSTITUTE(INDEX(INDIRECT(H19),1,COLUMN(H18)),MID(H18,2,100)&amp;"{",""),"}",""))),"&lt;&gt;",INDEX(INDIRECT(H19),0,VALUE(SUBSTITUTE(LEFT(SUBSTITUTE(INDEX(INDIRECT(H19),1,COLUMN()),MID(I18,2,100)&amp;"{",""),2),"}",""))))</f>
        <v>2</v>
      </c>
      <c r="J19" s="8">
        <f ca="1">SUMIF(INDEX(INDIRECT(H19),0,VALUE(SUBSTITUTE(SUBSTITUTE(INDEX(INDIRECT(H19),1,COLUMN(H18)),MID(H18,2,100)&amp;"{",""),"}",""))),"&lt;&gt;",INDEX(INDIRECT(H19),0,VALUE(SUBSTITUTE(LEFT(SUBSTITUTE(INDEX(INDIRECT(H19),1,COLUMN()),MID(J18,2,100)&amp;"{",""),2),"}",""))))</f>
        <v>2</v>
      </c>
    </row>
    <row r="20" spans="4:6" ht="15">
      <c r="D20" s="18">
        <v>1</v>
      </c>
      <c r="E20" s="18">
        <v>1</v>
      </c>
      <c r="F20" s="18">
        <v>1</v>
      </c>
    </row>
    <row r="21" spans="1:10" ht="15">
      <c r="A21" s="8" t="s">
        <v>313</v>
      </c>
      <c r="B21" s="19">
        <v>40863</v>
      </c>
      <c r="C21" s="23" t="s">
        <v>314</v>
      </c>
      <c r="D21" s="18">
        <v>1</v>
      </c>
      <c r="E21" s="18">
        <v>1</v>
      </c>
      <c r="F21" s="18">
        <v>1</v>
      </c>
      <c r="G21" s="8" t="s">
        <v>3092</v>
      </c>
      <c r="H21" s="8" t="s">
        <v>3093</v>
      </c>
      <c r="I21" s="8" t="s">
        <v>3094</v>
      </c>
      <c r="J21" s="8" t="s">
        <v>3095</v>
      </c>
    </row>
    <row r="22" spans="2:10" ht="30">
      <c r="B22" s="19"/>
      <c r="C22" s="17" t="s">
        <v>315</v>
      </c>
      <c r="D22" s="18">
        <v>1</v>
      </c>
      <c r="E22" s="18">
        <v>1</v>
      </c>
      <c r="F22" s="18">
        <v>1</v>
      </c>
      <c r="G22" s="8" t="s">
        <v>3096</v>
      </c>
      <c r="H22" s="8" t="s">
        <v>3097</v>
      </c>
      <c r="I22" s="8" t="s">
        <v>3098</v>
      </c>
      <c r="J22" s="8" t="s">
        <v>3099</v>
      </c>
    </row>
    <row r="23" spans="4:10" ht="15">
      <c r="D23" s="18">
        <v>1</v>
      </c>
      <c r="E23" s="18">
        <v>1</v>
      </c>
      <c r="F23" s="18">
        <v>1</v>
      </c>
      <c r="G23" s="8" t="str">
        <f ca="1">ADDRESS(MATCH(MID(H22,2,100)&amp;"*",H:H,0),1)&amp;":"&amp;CELL("Address",J22)</f>
        <v>$A$21:$J$22</v>
      </c>
      <c r="H23" s="8">
        <f ca="1">VALUE(SUBSTITUTE(SUBSTITUTE(INDEX(INDIRECT(G23),1,COLUMN(H22)),MID(H22,2,100)&amp;"{",""),"}",""))</f>
        <v>4</v>
      </c>
      <c r="I23" s="8">
        <f ca="1">SUMPRODUCT(SUBTOTAL(103,OFFSET(INDEX(INDIRECT(G23),0,H23),ROW(INDEX(INDIRECT(G23),0,H23))-ROW(INDEX(INDIRECT(G23),1,2)),0,1)),--(INDEX(INDIRECT(G23),0,H23)&lt;&gt;""),INDEX(INDIRECT(G23),0,VALUE(SUBSTITUTE(LEFT(SUBSTITUTE(INDEX(INDIRECT(G23),1,COLUMN()),MID(I22,2,100)&amp;"{",""),2),"}",""))))</f>
        <v>2</v>
      </c>
      <c r="J23" s="8">
        <f ca="1">SUMPRODUCT(SUBTOTAL(103,OFFSET(INDEX(INDIRECT(G23),0,H23),ROW(INDEX(INDIRECT(G23),0,H23))-ROW(INDEX(INDIRECT(G23),1,2)),0,1)),--(INDEX(INDIRECT(G23),0,H23)&lt;&gt;""),INDEX(INDIRECT(G23),0,VALUE(SUBSTITUTE(LEFT(SUBSTITUTE(INDEX(INDIRECT(G23),1,COLUMN()),MID(J22,2,100)&amp;"{",""),2),"}",""))))</f>
        <v>2</v>
      </c>
    </row>
    <row r="25" spans="1:6" ht="15">
      <c r="A25" s="8" t="s">
        <v>316</v>
      </c>
      <c r="B25" s="19">
        <v>40867</v>
      </c>
      <c r="C25" s="17" t="s">
        <v>317</v>
      </c>
      <c r="D25" s="18">
        <v>1</v>
      </c>
      <c r="E25" s="18">
        <v>1</v>
      </c>
      <c r="F25" s="18">
        <v>1</v>
      </c>
    </row>
    <row r="26" spans="4:6" ht="15">
      <c r="D26" s="18">
        <v>1</v>
      </c>
      <c r="E26" s="18">
        <v>1</v>
      </c>
      <c r="F26" s="18">
        <v>1</v>
      </c>
    </row>
    <row r="27" spans="1:6" ht="15">
      <c r="A27" s="8" t="s">
        <v>318</v>
      </c>
      <c r="B27" s="19">
        <v>40870</v>
      </c>
      <c r="C27" s="17" t="s">
        <v>319</v>
      </c>
      <c r="D27" s="18">
        <v>1</v>
      </c>
      <c r="E27" s="18">
        <v>1</v>
      </c>
      <c r="F27" s="18">
        <v>1</v>
      </c>
    </row>
    <row r="28" spans="3:6" ht="15">
      <c r="C28" s="17" t="s">
        <v>320</v>
      </c>
      <c r="D28" s="18">
        <v>1</v>
      </c>
      <c r="E28" s="18">
        <v>1</v>
      </c>
      <c r="F28" s="18">
        <v>1</v>
      </c>
    </row>
    <row r="29" spans="4:6" ht="15">
      <c r="D29" s="18">
        <v>1</v>
      </c>
      <c r="E29" s="18">
        <v>1</v>
      </c>
      <c r="F29" s="18">
        <v>1</v>
      </c>
    </row>
    <row r="30" spans="1:9" ht="15">
      <c r="A30" s="8" t="s">
        <v>321</v>
      </c>
      <c r="B30" s="19">
        <v>40874</v>
      </c>
      <c r="C30" s="17" t="s">
        <v>322</v>
      </c>
      <c r="D30" s="18">
        <v>1</v>
      </c>
      <c r="E30" s="18">
        <v>1</v>
      </c>
      <c r="F30" s="18">
        <v>1</v>
      </c>
      <c r="G30" s="8" t="s">
        <v>3100</v>
      </c>
      <c r="H30" s="8" t="s">
        <v>3101</v>
      </c>
      <c r="I30" s="8" t="s">
        <v>3102</v>
      </c>
    </row>
    <row r="31" spans="3:9" ht="15">
      <c r="C31" s="17" t="s">
        <v>323</v>
      </c>
      <c r="D31" s="18">
        <v>1</v>
      </c>
      <c r="E31" s="18">
        <v>1</v>
      </c>
      <c r="F31" s="18">
        <v>1</v>
      </c>
      <c r="G31" s="8" t="s">
        <v>3103</v>
      </c>
      <c r="H31" s="8" t="s">
        <v>3104</v>
      </c>
      <c r="I31" s="8" t="s">
        <v>3105</v>
      </c>
    </row>
    <row r="32" spans="3:9" ht="15">
      <c r="C32" s="17" t="s">
        <v>324</v>
      </c>
      <c r="D32" s="18">
        <v>1</v>
      </c>
      <c r="E32" s="18">
        <v>1</v>
      </c>
      <c r="F32" s="18">
        <v>1</v>
      </c>
      <c r="G32" s="8" t="str">
        <f ca="1">CHAR(SUBSTITUTE(SUBSTITUTE(INDEX(INDIRECT(MATCH(MID(G31,2,100)&amp;"*",G:G,0)&amp;":"&amp;ROW()-1),1,COLUMN()),MID(G31,2,100)&amp;"{",""),"}",""))&amp;":"&amp;MATCH(MID(G31,2,100)&amp;"*",G:G,0)&amp;":"&amp;ROW()-1</f>
        <v>_x0004_:30:31</v>
      </c>
      <c r="H32" s="8">
        <f ca="1">SUMPRODUCT(SUBTOTAL(103,OFFSET(INDEX(INDIRECT(MID(G32,3,30)),0,CODE(G32)),ROW(INDEX(INDIRECT(MID(G32,3,30)),0,CODE(G32)))-ROW(INDEX(INDIRECT(MID(G32,3,30)),1,2)),0,1)),--(INDEX(INDIRECT(MID(G32,3,30)),0,CODE(G32))&lt;&gt;""),INDEX(INDIRECT(MID(G32,3,30)),0,SUBSTITUTE(LEFT(SUBSTITUTE(INDEX(INDIRECT(MID(G32,3,30)),1,COLUMN()),MID(H31,2,100)&amp;"{",""),2),"}","")))</f>
        <v>2</v>
      </c>
      <c r="I32" s="8">
        <f ca="1">SUMPRODUCT(SUBTOTAL(103,OFFSET(INDEX(INDIRECT(MID(G32,3,30)),0,CODE(G32)),ROW(INDEX(INDIRECT(MID(G32,3,30)),0,CODE(G32)))-ROW(INDEX(INDIRECT(MID(G32,3,30)),1,2)),0,1)),--(INDEX(INDIRECT(MID(G32,3,30)),0,CODE(G32))&lt;&gt;""),INDEX(INDIRECT(MID(G32,3,30)),0,SUBSTITUTE(LEFT(SUBSTITUTE(INDEX(INDIRECT(MID(G32,3,30)),1,COLUMN()),MID(I31,2,100)&amp;"{",""),2),"}","")))</f>
        <v>2</v>
      </c>
    </row>
    <row r="33" spans="4:6" ht="15">
      <c r="D33" s="18">
        <v>1</v>
      </c>
      <c r="E33" s="18">
        <v>1</v>
      </c>
      <c r="F33" s="18">
        <v>1</v>
      </c>
    </row>
    <row r="34" spans="1:6" ht="15">
      <c r="A34" s="8" t="s">
        <v>325</v>
      </c>
      <c r="B34" s="19">
        <v>40877</v>
      </c>
      <c r="C34" s="17" t="s">
        <v>326</v>
      </c>
      <c r="D34" s="18">
        <v>1</v>
      </c>
      <c r="E34" s="18">
        <v>1</v>
      </c>
      <c r="F34" s="18">
        <v>1</v>
      </c>
    </row>
    <row r="35" spans="2:6" ht="30">
      <c r="B35" s="19">
        <v>40877</v>
      </c>
      <c r="C35" s="17" t="s">
        <v>327</v>
      </c>
      <c r="D35" s="18">
        <v>1</v>
      </c>
      <c r="E35" s="18">
        <v>1</v>
      </c>
      <c r="F35" s="18">
        <v>1</v>
      </c>
    </row>
    <row r="36" spans="3:6" ht="15">
      <c r="C36" s="17" t="s">
        <v>328</v>
      </c>
      <c r="D36" s="18">
        <v>1</v>
      </c>
      <c r="E36" s="18">
        <v>1</v>
      </c>
      <c r="F36" s="18">
        <v>1</v>
      </c>
    </row>
    <row r="37" spans="4:6" ht="15">
      <c r="D37" s="18">
        <v>1</v>
      </c>
      <c r="E37" s="18">
        <v>1</v>
      </c>
      <c r="F37" s="18">
        <v>1</v>
      </c>
    </row>
    <row r="38" spans="1:9" ht="30">
      <c r="A38" s="8" t="s">
        <v>329</v>
      </c>
      <c r="B38" s="19">
        <v>40904</v>
      </c>
      <c r="C38" s="17" t="s">
        <v>330</v>
      </c>
      <c r="D38" s="18">
        <v>1</v>
      </c>
      <c r="E38" s="18">
        <v>1</v>
      </c>
      <c r="F38" s="18">
        <v>1</v>
      </c>
      <c r="G38" s="8" t="s">
        <v>3106</v>
      </c>
      <c r="H38" s="8" t="s">
        <v>3107</v>
      </c>
      <c r="I38" s="8" t="s">
        <v>3108</v>
      </c>
    </row>
    <row r="39" spans="4:9" ht="15">
      <c r="D39" s="18">
        <v>1</v>
      </c>
      <c r="E39" s="18">
        <v>1</v>
      </c>
      <c r="F39" s="18">
        <v>1</v>
      </c>
      <c r="G39" s="8" t="s">
        <v>3109</v>
      </c>
      <c r="H39" s="8" t="s">
        <v>3110</v>
      </c>
      <c r="I39" s="8" t="s">
        <v>3111</v>
      </c>
    </row>
    <row r="40" spans="4:9" ht="15">
      <c r="D40" s="18">
        <v>1</v>
      </c>
      <c r="E40" s="18">
        <v>1</v>
      </c>
      <c r="F40" s="18">
        <v>1</v>
      </c>
      <c r="G40" s="8" t="str">
        <f ca="1">TEXT(ABS(MID(LEFT(OFFSET(G39,MATCH(MID(G39,2,100)&amp;"*",G:G,0)-ROW(G39),0),FIND("}",OFFSET(G39,MATCH(MID(G39,2,100)&amp;"*",G:G,0)-ROW(G39),0))-1),FIND("{",OFFSET(G39,MATCH(MID(G39,2,100)&amp;"*",G:G,0)-ROW(G39),0))+1,4)),"000")&amp;":"&amp;TEXT(MATCH(MID(G39,2,100)&amp;"*",G:G,0),"00000")&amp;":"&amp;TEXT(ROW(G39),"00000")&amp;":"&amp;TEXT(ROW(G39)-MATCH(MID(G39,2,100)&amp;"*",G:G,0),"00000")</f>
        <v>004:00038:00039:00001</v>
      </c>
      <c r="H40" s="8">
        <f ca="1">SUMPRODUCT(SUBTOTAL(103,OFFSET(INDEX(INDIRECT(MID(G40,5,11)),0,MID(G40,1,3)),ROW(INDEX(INDIRECT(MID(G40,5,11)),0,MID(G40,1,3)))-ROW(INDEX(INDIRECT(MID(G40,5,11)),1,2)),0,1)),--(INDEX(INDIRECT(MID(G40,5,11)),0,MID(G40,1,3))&lt;&gt;""),INDEX(INDIRECT(MID(G40,5,11)),0,ABS(MID(LEFT(OFFSET(H39,-MID(G40,17,5),0),FIND("}",OFFSET(H39,-MID(G40,17,5),0))-1),FIND("{",OFFSET(H39,-MID(G40,17,5),0))+1,4))))</f>
        <v>2</v>
      </c>
      <c r="I40" s="8">
        <f ca="1">SUMPRODUCT(SUBTOTAL(103,OFFSET(INDEX(INDIRECT(MID(G40,5,11)),0,MID(G40,1,3)),ROW(INDEX(INDIRECT(MID(G40,5,11)),0,MID(G40,1,3)))-ROW(INDEX(INDIRECT(MID(G40,5,11)),1,2)),0,1)),--(INDEX(INDIRECT(MID(G40,5,11)),0,MID(G40,1,3))&lt;&gt;""),INDEX(INDIRECT(MID(G40,5,11)),0,ABS(MID(LEFT(OFFSET(I39,-MID(G40,17,5),0),FIND("}",OFFSET(I39,-MID(G40,17,5),0))-1),FIND("{",OFFSET(I39,-MID(G40,17,5),0))+1,4))))</f>
        <v>2</v>
      </c>
    </row>
    <row r="41" spans="4:6" ht="15">
      <c r="D41" s="18">
        <v>1</v>
      </c>
      <c r="E41" s="18">
        <v>1</v>
      </c>
      <c r="F41" s="18">
        <v>1</v>
      </c>
    </row>
    <row r="42" spans="1:6" ht="15">
      <c r="A42" s="8" t="s">
        <v>331</v>
      </c>
      <c r="B42" s="19">
        <v>40913</v>
      </c>
      <c r="C42" s="17" t="s">
        <v>332</v>
      </c>
      <c r="D42" s="18">
        <v>1</v>
      </c>
      <c r="E42" s="18">
        <v>1</v>
      </c>
      <c r="F42" s="18">
        <v>1</v>
      </c>
    </row>
    <row r="43" spans="4:6" ht="15">
      <c r="D43" s="18">
        <v>1</v>
      </c>
      <c r="E43" s="18">
        <v>1</v>
      </c>
      <c r="F43" s="18">
        <v>1</v>
      </c>
    </row>
    <row r="44" spans="1:6" ht="15">
      <c r="A44" s="8" t="s">
        <v>333</v>
      </c>
      <c r="B44" s="19">
        <v>41079</v>
      </c>
      <c r="C44" s="17" t="s">
        <v>334</v>
      </c>
      <c r="D44" s="18">
        <v>1</v>
      </c>
      <c r="E44" s="18">
        <v>1</v>
      </c>
      <c r="F44" s="18">
        <v>1</v>
      </c>
    </row>
    <row r="45" spans="4:6" ht="15">
      <c r="D45" s="18">
        <v>1</v>
      </c>
      <c r="E45" s="18">
        <v>1</v>
      </c>
      <c r="F45" s="18">
        <v>1</v>
      </c>
    </row>
    <row r="46" spans="1:6" ht="30">
      <c r="A46" s="8" t="s">
        <v>335</v>
      </c>
      <c r="B46" s="19">
        <v>41107</v>
      </c>
      <c r="C46" s="17" t="s">
        <v>336</v>
      </c>
      <c r="D46" s="18">
        <v>1</v>
      </c>
      <c r="E46" s="18">
        <v>1</v>
      </c>
      <c r="F46" s="18">
        <v>1</v>
      </c>
    </row>
    <row r="47" spans="4:6" ht="15">
      <c r="D47" s="18">
        <v>1</v>
      </c>
      <c r="E47" s="18">
        <v>1</v>
      </c>
      <c r="F47" s="18">
        <v>1</v>
      </c>
    </row>
    <row r="48" spans="1:6" ht="60">
      <c r="A48" s="8" t="s">
        <v>337</v>
      </c>
      <c r="B48" s="19">
        <v>41126</v>
      </c>
      <c r="C48" s="17" t="s">
        <v>338</v>
      </c>
      <c r="D48" s="18">
        <v>1</v>
      </c>
      <c r="E48" s="18">
        <v>1</v>
      </c>
      <c r="F48" s="18">
        <v>1</v>
      </c>
    </row>
    <row r="49" spans="4:6" ht="15">
      <c r="D49" s="18">
        <v>1</v>
      </c>
      <c r="E49" s="18">
        <v>1</v>
      </c>
      <c r="F49" s="18">
        <v>1</v>
      </c>
    </row>
    <row r="50" spans="1:6" ht="15">
      <c r="A50" s="8" t="s">
        <v>350</v>
      </c>
      <c r="B50" s="19">
        <v>41134</v>
      </c>
      <c r="C50" s="17" t="s">
        <v>351</v>
      </c>
      <c r="D50" s="18">
        <v>1</v>
      </c>
      <c r="E50" s="18">
        <v>1</v>
      </c>
      <c r="F50" s="18">
        <v>1</v>
      </c>
    </row>
    <row r="51" spans="4:6" ht="15">
      <c r="D51" s="18">
        <v>1</v>
      </c>
      <c r="E51" s="18">
        <v>1</v>
      </c>
      <c r="F51" s="18">
        <v>1</v>
      </c>
    </row>
    <row r="52" spans="1:6" ht="15">
      <c r="A52" s="8" t="s">
        <v>1389</v>
      </c>
      <c r="B52" s="19">
        <v>41151</v>
      </c>
      <c r="C52" s="17" t="s">
        <v>1390</v>
      </c>
      <c r="D52" s="18">
        <v>1</v>
      </c>
      <c r="E52" s="18">
        <v>1</v>
      </c>
      <c r="F52" s="18">
        <v>1</v>
      </c>
    </row>
    <row r="53" spans="3:6" ht="15">
      <c r="C53" s="17" t="s">
        <v>1391</v>
      </c>
      <c r="D53" s="18">
        <v>1</v>
      </c>
      <c r="E53" s="18">
        <v>1</v>
      </c>
      <c r="F53" s="18">
        <v>1</v>
      </c>
    </row>
    <row r="54" spans="4:6" ht="15">
      <c r="D54" s="18">
        <v>1</v>
      </c>
      <c r="E54" s="18">
        <v>1</v>
      </c>
      <c r="F54" s="18">
        <v>1</v>
      </c>
    </row>
    <row r="55" spans="1:9" ht="30">
      <c r="A55" s="8" t="s">
        <v>1398</v>
      </c>
      <c r="B55" s="19">
        <v>41165</v>
      </c>
      <c r="C55" s="17" t="s">
        <v>1399</v>
      </c>
      <c r="D55" s="18">
        <v>1</v>
      </c>
      <c r="E55" s="18">
        <v>1</v>
      </c>
      <c r="F55" s="18">
        <v>1</v>
      </c>
      <c r="G55" s="8" t="s">
        <v>3112</v>
      </c>
      <c r="H55" s="8" t="s">
        <v>3113</v>
      </c>
      <c r="I55" s="8" t="s">
        <v>3114</v>
      </c>
    </row>
    <row r="56" spans="4:9" ht="15">
      <c r="D56" s="18">
        <v>1</v>
      </c>
      <c r="E56" s="18">
        <v>1</v>
      </c>
      <c r="F56" s="18">
        <v>1</v>
      </c>
      <c r="G56" s="8" t="s">
        <v>3115</v>
      </c>
      <c r="H56" s="8" t="s">
        <v>3116</v>
      </c>
      <c r="I56" s="8" t="s">
        <v>3117</v>
      </c>
    </row>
    <row r="57" spans="4:9" ht="15">
      <c r="D57" s="18">
        <v>1</v>
      </c>
      <c r="E57" s="18">
        <v>1</v>
      </c>
      <c r="F57" s="18">
        <v>1</v>
      </c>
      <c r="G57" s="8" t="str">
        <f ca="1">TEXT(ROW(G57)-LOOKUP(2,1/(SEARCH(MID(OFFSET(G57,-1,0),2,100)&amp;"{",OFFSET(G57,-1,0,1-CELL("ROW",G57),1))),ROW(OFFSET(G57,-1,0,1-CELL("ROW",G57),1))),"00000")&amp;":"&amp;MID(LEFT(OFFSET(G57,LOOKUP(2,1/SEARCH(MID(OFFSET(G57,-1,0),2,100)&amp;"{",OFFSET(G57,-1,0,1-CELL("ROW",G57),1)),ROW(OFFSET(G57,-1,0,1-CELL("ROW",G57),1)))-ROW(G57),0),FIND("}",OFFSET(G57,LOOKUP(2,1/SEARCH(MID(OFFSET(G57,-1,0),2,100)&amp;"{",OFFSET(G57,-1,0,1-CELL("ROW",G57),1)),ROW(OFFSET(G57,-1,0,1-CELL("ROW",G57),1)))-ROW(G57),0))-1),FIND("{",OFFSET(G57,LOOKUP(2,1/SEARCH(MID(OFFSET(G57,-1,0),2,100)&amp;"{",OFFSET(G57,-1,0,1-CELL("ROW",G57),1)),ROW(OFFSET(G57,-1,0,1-CELL("ROW",G57),1)))-ROW(G57),0))+1,4)</f>
        <v>00002:4</v>
      </c>
      <c r="H57" s="8">
        <f ca="1">SUMPRODUCT(SUBTOTAL(103,OFFSET(H57,ROW(OFFSET(H57,-1,1-CELL("COL",H57),-MID(G57,1,5),1))-ROW(),ABS(MID(G57,7,4))-CELL("COL",H57),1,1)),--(OFFSET(H57,-1,ABS(MID(G57,7,4))-CELL("COL",H57),-MID(G57,1,5),1)&lt;&gt;""),OFFSET(H57,-1,ABS(MID(LEFT(OFFSET(H57,-MID(G57,1,5),0),FIND("}",OFFSET(H57,-MID(G57,1,5),0))-1),FIND("{",OFFSET(H57,-MID(G57,1,5),0))+1,4))-CELL("COL",H57),-MID(G57,1,5),1))</f>
        <v>2</v>
      </c>
      <c r="I57" s="8">
        <f ca="1">SUMPRODUCT(SUBTOTAL(103,OFFSET(I57,ROW(OFFSET(I57,-1,1-CELL("COL",I57),-MID(G57,1,5),1))-ROW(),ABS(MID(G57,7,4))-CELL("COL",I57),1,1)),--(OFFSET(I57,-1,ABS(MID(G57,7,4))-CELL("COL",I57),-MID(G57,1,5),1)&lt;&gt;""),OFFSET(I57,-1,ABS(MID(LEFT(OFFSET(I57,-MID(G57,1,5),0),FIND("}",OFFSET(I57,-MID(G57,1,5),0))-1),FIND("{",OFFSET(I57,-MID(G57,1,5),0))+1,4))-CELL("COL",I57),-MID(G57,1,5),1))</f>
        <v>2</v>
      </c>
    </row>
    <row r="58" spans="4:6" ht="15">
      <c r="D58" s="18">
        <v>1</v>
      </c>
      <c r="E58" s="18">
        <v>1</v>
      </c>
      <c r="F58" s="18">
        <v>1</v>
      </c>
    </row>
    <row r="59" spans="1:6" ht="30">
      <c r="A59" s="8" t="s">
        <v>1420</v>
      </c>
      <c r="B59" s="19">
        <v>41178</v>
      </c>
      <c r="C59" s="17" t="s">
        <v>1421</v>
      </c>
      <c r="D59" s="18">
        <v>1</v>
      </c>
      <c r="E59" s="18">
        <v>1</v>
      </c>
      <c r="F59" s="18">
        <v>1</v>
      </c>
    </row>
    <row r="60" spans="4:6" ht="15">
      <c r="D60" s="18">
        <v>1</v>
      </c>
      <c r="E60" s="18">
        <v>1</v>
      </c>
      <c r="F60" s="18">
        <v>1</v>
      </c>
    </row>
    <row r="61" spans="1:6" ht="30">
      <c r="A61" s="8" t="s">
        <v>1453</v>
      </c>
      <c r="B61" s="19">
        <v>41203</v>
      </c>
      <c r="C61" s="17" t="s">
        <v>1454</v>
      </c>
      <c r="D61" s="18">
        <v>1</v>
      </c>
      <c r="E61" s="18">
        <v>1</v>
      </c>
      <c r="F61" s="18">
        <v>1</v>
      </c>
    </row>
    <row r="62" spans="4:6" ht="15">
      <c r="D62" s="18">
        <v>1</v>
      </c>
      <c r="E62" s="18">
        <v>1</v>
      </c>
      <c r="F62" s="18">
        <v>1</v>
      </c>
    </row>
    <row r="63" spans="1:6" ht="15">
      <c r="A63" s="8" t="s">
        <v>1689</v>
      </c>
      <c r="B63" s="19">
        <v>41309</v>
      </c>
      <c r="C63" s="17" t="s">
        <v>1690</v>
      </c>
      <c r="D63" s="18">
        <v>1</v>
      </c>
      <c r="E63" s="18">
        <v>1</v>
      </c>
      <c r="F63" s="18">
        <v>1</v>
      </c>
    </row>
    <row r="64" spans="4:6" ht="15">
      <c r="D64" s="18">
        <v>1</v>
      </c>
      <c r="E64" s="18">
        <v>1</v>
      </c>
      <c r="F64" s="18">
        <v>1</v>
      </c>
    </row>
    <row r="65" spans="1:6" ht="15">
      <c r="A65" s="8" t="s">
        <v>1841</v>
      </c>
      <c r="B65" s="19">
        <v>41493</v>
      </c>
      <c r="C65" s="17" t="s">
        <v>1840</v>
      </c>
      <c r="D65" s="18">
        <v>1</v>
      </c>
      <c r="E65" s="18">
        <v>1</v>
      </c>
      <c r="F65" s="18">
        <v>1</v>
      </c>
    </row>
    <row r="66" spans="4:6" ht="15">
      <c r="D66" s="18">
        <v>1</v>
      </c>
      <c r="E66" s="18">
        <v>1</v>
      </c>
      <c r="F66" s="18">
        <v>1</v>
      </c>
    </row>
    <row r="67" spans="1:3" ht="15">
      <c r="A67" s="8" t="s">
        <v>3066</v>
      </c>
      <c r="B67" s="19">
        <v>41501</v>
      </c>
      <c r="C67" s="17" t="s">
        <v>3067</v>
      </c>
    </row>
    <row r="69" spans="1:3" ht="45">
      <c r="A69" s="8" t="s">
        <v>3119</v>
      </c>
      <c r="B69" s="19">
        <v>41506</v>
      </c>
      <c r="C69" s="17" t="s">
        <v>3122</v>
      </c>
    </row>
    <row r="71" spans="1:3" ht="30">
      <c r="A71" s="8" t="s">
        <v>3120</v>
      </c>
      <c r="B71" s="19">
        <v>41508</v>
      </c>
      <c r="C71" s="17" t="s">
        <v>3121</v>
      </c>
    </row>
    <row r="73" spans="1:3" ht="30">
      <c r="A73" s="8" t="s">
        <v>3123</v>
      </c>
      <c r="B73" s="19">
        <v>41509</v>
      </c>
      <c r="C73" s="17" t="s">
        <v>3124</v>
      </c>
    </row>
    <row r="75" spans="1:3" ht="15">
      <c r="A75" s="8" t="s">
        <v>3125</v>
      </c>
      <c r="B75" s="19">
        <v>41521</v>
      </c>
      <c r="C75" s="17" t="s">
        <v>3126</v>
      </c>
    </row>
    <row r="77" spans="1:3" ht="30">
      <c r="A77" s="8" t="s">
        <v>3127</v>
      </c>
      <c r="B77" s="19">
        <v>41541</v>
      </c>
      <c r="C77" s="17" t="s">
        <v>3128</v>
      </c>
    </row>
    <row r="79" spans="1:3" ht="15">
      <c r="A79" s="8" t="s">
        <v>3131</v>
      </c>
      <c r="B79" s="19">
        <v>41279</v>
      </c>
      <c r="C79" s="17" t="s">
        <v>3132</v>
      </c>
    </row>
    <row r="81" spans="1:3" ht="30">
      <c r="A81" s="8" t="s">
        <v>3141</v>
      </c>
      <c r="B81" s="19">
        <v>41604</v>
      </c>
      <c r="C81" s="17" t="s">
        <v>3142</v>
      </c>
    </row>
    <row r="83" spans="1:3" ht="45">
      <c r="A83" s="8" t="s">
        <v>3152</v>
      </c>
      <c r="B83" s="8" t="s">
        <v>3153</v>
      </c>
      <c r="C83" s="17" t="s">
        <v>3155</v>
      </c>
    </row>
    <row r="85" spans="1:3" ht="30">
      <c r="A85" s="8" t="s">
        <v>3154</v>
      </c>
      <c r="B85" s="8" t="s">
        <v>3153</v>
      </c>
      <c r="C85" s="17" t="s">
        <v>3156</v>
      </c>
    </row>
    <row r="87" spans="1:3" ht="45">
      <c r="A87" s="8" t="s">
        <v>3161</v>
      </c>
      <c r="B87" s="19">
        <v>42147</v>
      </c>
      <c r="C87" s="17" t="s">
        <v>3162</v>
      </c>
    </row>
    <row r="89" spans="1:3" ht="15">
      <c r="A89" s="8" t="s">
        <v>3172</v>
      </c>
      <c r="B89" s="8" t="s">
        <v>3153</v>
      </c>
      <c r="C89" s="17" t="s">
        <v>3173</v>
      </c>
    </row>
    <row r="91" spans="1:3" ht="105">
      <c r="A91" s="8" t="s">
        <v>3174</v>
      </c>
      <c r="B91" s="19">
        <v>42330</v>
      </c>
      <c r="C91" s="17" t="s">
        <v>3702</v>
      </c>
    </row>
    <row r="93" spans="1:3" ht="15">
      <c r="A93" s="8" t="s">
        <v>3799</v>
      </c>
      <c r="B93" s="8" t="s">
        <v>3153</v>
      </c>
      <c r="C93" s="17" t="s">
        <v>3173</v>
      </c>
    </row>
    <row r="95" spans="1:3" ht="30">
      <c r="A95" s="8" t="s">
        <v>3800</v>
      </c>
      <c r="B95" s="8" t="s">
        <v>3153</v>
      </c>
      <c r="C95" s="17" t="s">
        <v>3802</v>
      </c>
    </row>
    <row r="97" spans="1:3" ht="15">
      <c r="A97" s="8" t="s">
        <v>3801</v>
      </c>
      <c r="B97" s="19">
        <v>42372</v>
      </c>
      <c r="C97" s="17" t="s">
        <v>3803</v>
      </c>
    </row>
    <row r="99" spans="1:3" ht="15">
      <c r="A99" s="8" t="s">
        <v>3973</v>
      </c>
      <c r="B99" s="19">
        <v>42719</v>
      </c>
      <c r="C99" s="17" t="s">
        <v>3975</v>
      </c>
    </row>
    <row r="101" spans="1:3" ht="30">
      <c r="A101" s="8" t="s">
        <v>3974</v>
      </c>
      <c r="B101" s="19">
        <v>42732</v>
      </c>
      <c r="C101" s="17" t="s">
        <v>3976</v>
      </c>
    </row>
    <row r="103" spans="1:3" ht="105">
      <c r="A103" s="8" t="s">
        <v>3972</v>
      </c>
      <c r="B103" s="19">
        <v>42738</v>
      </c>
      <c r="C103" s="17" t="s">
        <v>3977</v>
      </c>
    </row>
    <row r="104" spans="1:3" ht="30">
      <c r="A104" s="8" t="s">
        <v>3978</v>
      </c>
      <c r="B104" s="19">
        <v>42751</v>
      </c>
      <c r="C104" s="17" t="s">
        <v>3979</v>
      </c>
    </row>
    <row r="105" spans="1:3" ht="15">
      <c r="A105" s="8" t="s">
        <v>3994</v>
      </c>
      <c r="B105" s="19">
        <v>42923</v>
      </c>
      <c r="C105" s="17" t="s">
        <v>3995</v>
      </c>
    </row>
    <row r="106" spans="1:3" ht="15">
      <c r="A106" s="8" t="s">
        <v>3996</v>
      </c>
      <c r="B106" s="8" t="s">
        <v>3153</v>
      </c>
      <c r="C106" s="17" t="s">
        <v>3998</v>
      </c>
    </row>
    <row r="107" spans="1:3" ht="30">
      <c r="A107" s="8" t="s">
        <v>3997</v>
      </c>
      <c r="B107" s="19">
        <v>43026</v>
      </c>
      <c r="C107" s="17" t="s">
        <v>3999</v>
      </c>
    </row>
    <row r="108" spans="1:3" ht="30">
      <c r="A108" s="8" t="s">
        <v>4010</v>
      </c>
      <c r="B108" s="19">
        <v>43077</v>
      </c>
      <c r="C108" s="17" t="s">
        <v>4011</v>
      </c>
    </row>
    <row r="109" spans="1:3" ht="30">
      <c r="A109" s="8" t="s">
        <v>4032</v>
      </c>
      <c r="B109" s="19">
        <v>43123</v>
      </c>
      <c r="C109" s="17" t="s">
        <v>4036</v>
      </c>
    </row>
    <row r="110" spans="1:3" ht="30">
      <c r="A110" s="8" t="s">
        <v>4042</v>
      </c>
      <c r="B110" s="19">
        <v>43203</v>
      </c>
      <c r="C110" s="17" t="s">
        <v>4043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Krog</dc:creator>
  <cp:keywords/>
  <dc:description/>
  <cp:lastModifiedBy>Michael Krog</cp:lastModifiedBy>
  <dcterms:created xsi:type="dcterms:W3CDTF">2011-11-27T10:06:17Z</dcterms:created>
  <dcterms:modified xsi:type="dcterms:W3CDTF">2021-01-20T08:34:27Z</dcterms:modified>
  <cp:category/>
  <cp:version/>
  <cp:contentType/>
  <cp:contentStatus/>
</cp:coreProperties>
</file>