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mcc\Desktop\NPR\"/>
    </mc:Choice>
  </mc:AlternateContent>
  <xr:revisionPtr revIDLastSave="0" documentId="8_{C57D180C-6C38-4F9F-A8FA-D00818E00212}" xr6:coauthVersionLast="46" xr6:coauthVersionMax="46" xr10:uidLastSave="{00000000-0000-0000-0000-000000000000}"/>
  <bookViews>
    <workbookView xWindow="-120" yWindow="-120" windowWidth="29040" windowHeight="15840" tabRatio="861"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NCMTool!$A$2:$F$23</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4" l="1"/>
  <c r="C8" i="44" l="1"/>
  <c r="E8" i="44" s="1"/>
  <c r="C15" i="44" l="1"/>
  <c r="F15" i="44" s="1"/>
  <c r="C14" i="44"/>
  <c r="F14" i="44" s="1"/>
  <c r="C13" i="44"/>
  <c r="F13" i="44" s="1"/>
  <c r="C12" i="44"/>
  <c r="F12" i="44" s="1"/>
  <c r="C11" i="44"/>
  <c r="F11" i="44" s="1"/>
  <c r="C10" i="44"/>
  <c r="F10" i="44" s="1"/>
  <c r="C9" i="44"/>
  <c r="F9" i="44" s="1"/>
  <c r="F8" i="44"/>
  <c r="B16" i="44"/>
  <c r="E10" i="44" l="1"/>
  <c r="E12" i="44"/>
  <c r="E13" i="44"/>
  <c r="E9" i="44"/>
  <c r="E11" i="44"/>
  <c r="E14" i="44"/>
  <c r="E15" i="44"/>
  <c r="F16" i="44" l="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<sst xmlns="http://schemas.openxmlformats.org/spreadsheetml/2006/main" count="34" uniqueCount="30">
  <si>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</si>
  <si>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</si>
  <si>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</si>
  <si>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</si>
  <si>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</si>
  <si>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</si>
  <si>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</si>
  <si>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</si>
  <si>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</si>
  <si>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</si>
  <si>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</si>
  <si>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</si>
  <si>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</si>
  <si>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</si>
  <si>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</si>
  <si>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</si>
  <si>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</si>
  <si>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</si>
  <si>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</si>
  <si>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</si>
  <si>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</si>
  <si>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</si>
  <si>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</si>
  <si>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</si>
  <si>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</si>
  <si>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</si>
  <si>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</si>
  <si>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National Compensation Matrix Tool - 2021</t>
  </si>
  <si>
    <t>2021 National Compensation Matrix - Main Menu</t>
  </si>
  <si>
    <t xml:space="preserve">Statutory Compensation Cap for Calendar Year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</si>
</sst>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3" customFormat="1" ht="24" thickBot="1" x14ac:dyDescent="0.4">
      <c r="A1" s="3" t="s">
        <v>28</v>
      </c>
    </row>
    <row r="2" spans="1:3" ht="15.75" thickBot="1" x14ac:dyDescent="0.3"/>
    <row r="3" spans="1:3" x14ac:dyDescent="0.25">
      <c r="B3" s="4"/>
      <c r="C3" s="5"/>
    </row>
    <row r="4" spans="1:3" ht="18.75" x14ac:dyDescent="0.3">
      <c r="B4" s="6" t="s">
        <v>10</v>
      </c>
      <c r="C4" s="9" t="s">
        <v>12</v>
      </c>
    </row>
    <row r="5" spans="1:3" ht="18.75" x14ac:dyDescent="0.3">
      <c r="B5" s="6" t="s">
        <v>10</v>
      </c>
      <c r="C5" s="9" t="s">
        <v>23</v>
      </c>
    </row>
    <row r="6" spans="1:3" ht="18.75" x14ac:dyDescent="0.3">
      <c r="B6" s="6" t="s">
        <v>10</v>
      </c>
      <c r="C6" s="9" t="s">
        <v>11</v>
      </c>
    </row>
    <row r="7" spans="1:3" ht="18.75" x14ac:dyDescent="0.3">
      <c r="B7" s="6" t="s">
        <v>10</v>
      </c>
      <c r="C7" s="9" t="s">
        <v>24</v>
      </c>
    </row>
    <row r="8" spans="1:3" ht="18.75" x14ac:dyDescent="0.3">
      <c r="B8" s="6" t="s">
        <v>10</v>
      </c>
      <c r="C8" s="9" t="s">
        <v>22</v>
      </c>
    </row>
    <row r="9" spans="1:3" ht="15.75" thickBot="1" x14ac:dyDescent="0.3">
      <c r="B9" s="7"/>
      <c r="C9" s="8"/>
    </row>
  </sheetData>
  <sheetProtection algorithmName="SHA-512" hashValue="5AziKxV9yHhjHkUT4yZTb3MhlPV39cK0VUYLxCGvosWIuhyYaHwDLK9enwCLIXh+iidA4bRgKAs2vJb4gSkzlg==" saltValue="kCqwaF6I/uU1Om0Vhg0hdQ=="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zoomScaleNormal="100" workbookViewId="0">
      <selection activeCell="Q33" sqref="Q33"/>
    </sheetView>
  </sheetViews>
  <sheetFormatPr defaultColWidth="8.85546875" defaultRowHeight="15" x14ac:dyDescent="0.25"/>
  <cols>
    <col min="1" max="16384" width="8.85546875" style="1"/>
  </cols>
  <sheetData/>
  <sheetProtection algorithmName="SHA-512" hashValue="FZOV7bK5kYwAio2yG9n6vzjdBVD9VxdrL7aGVwzGXGNrMXBW2L/Z9ytLZz/u0gc0/Dj3f1a6Jx5j6M+jnzZYCA==" saltValue="G8Wht6bVfbRxcFEtFJwonQ==" spinCount="100000"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8"/>
  <sheetViews>
    <sheetView workbookViewId="0">
      <pane ySplit="3" topLeftCell="A4" activePane="bottomLeft" state="frozenSplit"/>
      <selection activeCell="Q33" sqref="Q33"/>
      <selection pane="bottomLeft" activeCell="C19" sqref="C19"/>
    </sheetView>
  </sheetViews>
  <sheetFormatPr defaultColWidth="8.85546875" defaultRowHeight="15" x14ac:dyDescent="0.25"/>
  <cols>
    <col min="1" max="1" width="2.85546875" style="16" customWidth="1"/>
    <col min="2" max="2" width="63.140625" style="16" customWidth="1"/>
    <col min="3" max="4" width="22.7109375" style="16" customWidth="1"/>
    <col min="5" max="5" width="25.28515625" style="16" customWidth="1"/>
    <col min="6" max="6" width="2.85546875" style="16" customWidth="1"/>
    <col min="7" max="7" width="9.7109375" style="16" hidden="1" customWidth="1"/>
    <col min="8" max="8" width="10.42578125" style="16" hidden="1" customWidth="1"/>
    <col min="9" max="10" width="9.7109375" style="16" customWidth="1"/>
    <col min="11" max="11" width="11.140625" style="16" bestFit="1" customWidth="1"/>
    <col min="12" max="16384" width="8.85546875" style="16"/>
  </cols>
  <sheetData>
    <row r="1" spans="1:11" s="12" customFormat="1" ht="12" x14ac:dyDescent="0.2">
      <c r="A1" s="45" t="s">
        <v>4</v>
      </c>
      <c r="B1" s="45"/>
      <c r="C1" s="11"/>
      <c r="D1" s="11"/>
      <c r="E1" s="11"/>
    </row>
    <row r="2" spans="1:11" s="13" customFormat="1" ht="23.25" x14ac:dyDescent="0.35">
      <c r="A2" s="13" t="s">
        <v>27</v>
      </c>
    </row>
    <row r="3" spans="1:11" s="14" customFormat="1" x14ac:dyDescent="0.25">
      <c r="B3" s="15" t="s">
        <v>13</v>
      </c>
    </row>
    <row r="4" spans="1:11" ht="15.75" thickBot="1" x14ac:dyDescent="0.3"/>
    <row r="5" spans="1:11" ht="19.5" thickBot="1" x14ac:dyDescent="0.35">
      <c r="B5" s="17" t="s">
        <v>17</v>
      </c>
      <c r="C5" s="10">
        <v>50000000</v>
      </c>
      <c r="D5" s="18"/>
    </row>
    <row r="6" spans="1:11" x14ac:dyDescent="0.25">
      <c r="G6" s="19"/>
      <c r="H6" s="19"/>
      <c r="I6" s="19"/>
      <c r="J6" s="19"/>
    </row>
    <row r="7" spans="1:11" x14ac:dyDescent="0.25">
      <c r="B7" s="20" t="s">
        <v>0</v>
      </c>
      <c r="C7" s="21" t="s">
        <v>15</v>
      </c>
      <c r="D7" s="22" t="s">
        <v>14</v>
      </c>
      <c r="E7" s="23" t="s">
        <v>16</v>
      </c>
      <c r="G7" s="24" t="s">
        <v>20</v>
      </c>
      <c r="H7" s="25" t="s">
        <v>21</v>
      </c>
    </row>
    <row r="8" spans="1:11" s="26" customFormat="1" ht="30" customHeight="1" x14ac:dyDescent="0.25">
      <c r="B8" s="27" t="s">
        <v>5</v>
      </c>
      <c r="C8" s="28">
        <f t="shared" ref="C8:C15" si="0">LN(IF($C$5&lt;$C$20, $C$20, IF($C$5&gt;$C$21, $C$21, $C$5)))*G8+H8</f>
        <v>282801.26903311198</v>
      </c>
      <c r="D8" s="29">
        <v>39396.328522579111</v>
      </c>
      <c r="E8" s="30">
        <f t="shared" ref="E8:E15" si="1">IF(C8+D8&gt;$C$19, $C$19, C8+D8)</f>
        <v>322197.59755569109</v>
      </c>
      <c r="F8" s="31">
        <f t="shared" ref="F8:F15" si="2">IFERROR(IF(C8+D8&gt;$C$19, 1, 0), 0)</f>
        <v>0</v>
      </c>
      <c r="G8" s="32">
        <v>41889.644642173873</v>
      </c>
      <c r="H8" s="32">
        <v>-459798.81231960678</v>
      </c>
      <c r="I8" s="32"/>
      <c r="J8" s="33"/>
    </row>
    <row r="9" spans="1:11" s="26" customFormat="1" ht="30" customHeight="1" x14ac:dyDescent="0.25">
      <c r="B9" s="27" t="s">
        <v>6</v>
      </c>
      <c r="C9" s="28">
        <f t="shared" si="0"/>
        <v>626945.65912443423</v>
      </c>
      <c r="D9" s="29">
        <v>64525.725600290694</v>
      </c>
      <c r="E9" s="30">
        <f t="shared" si="1"/>
        <v>555000</v>
      </c>
      <c r="F9" s="31">
        <f t="shared" si="2"/>
        <v>1</v>
      </c>
      <c r="G9" s="32">
        <v>148880.46095388386</v>
      </c>
      <c r="H9" s="32">
        <v>-2012337.7093688764</v>
      </c>
      <c r="I9" s="47" t="s">
        <v>25</v>
      </c>
      <c r="J9" s="47"/>
      <c r="K9" s="47"/>
    </row>
    <row r="10" spans="1:11" s="26" customFormat="1" ht="30" customHeight="1" x14ac:dyDescent="0.25">
      <c r="B10" s="27" t="s">
        <v>7</v>
      </c>
      <c r="C10" s="28">
        <f t="shared" si="0"/>
        <v>385855.25130659365</v>
      </c>
      <c r="D10" s="29">
        <v>34491.370850278887</v>
      </c>
      <c r="E10" s="30">
        <f t="shared" si="1"/>
        <v>420346.62215687253</v>
      </c>
      <c r="F10" s="31">
        <f t="shared" si="2"/>
        <v>0</v>
      </c>
      <c r="G10" s="32">
        <v>77641.76965310298</v>
      </c>
      <c r="H10" s="32">
        <v>-990541.82613997255</v>
      </c>
      <c r="I10" s="32"/>
      <c r="J10" s="33"/>
    </row>
    <row r="11" spans="1:11" s="26" customFormat="1" ht="30" customHeight="1" x14ac:dyDescent="0.25">
      <c r="B11" s="27" t="s">
        <v>8</v>
      </c>
      <c r="C11" s="28">
        <f t="shared" si="0"/>
        <v>343705.82270838437</v>
      </c>
      <c r="D11" s="29">
        <v>30226.677861392847</v>
      </c>
      <c r="E11" s="30">
        <f t="shared" si="1"/>
        <v>373932.50056977721</v>
      </c>
      <c r="F11" s="31">
        <f t="shared" si="2"/>
        <v>0</v>
      </c>
      <c r="G11" s="32">
        <v>63756.009994919965</v>
      </c>
      <c r="H11" s="32">
        <v>-786530.98434454179</v>
      </c>
      <c r="I11" s="32"/>
      <c r="J11" s="33"/>
    </row>
    <row r="12" spans="1:11" s="26" customFormat="1" ht="30" customHeight="1" x14ac:dyDescent="0.25">
      <c r="B12" s="27" t="s">
        <v>3</v>
      </c>
      <c r="C12" s="28">
        <f t="shared" si="0"/>
        <v>288791.05507903395</v>
      </c>
      <c r="D12" s="29">
        <v>28959.167324591435</v>
      </c>
      <c r="E12" s="30">
        <f t="shared" si="1"/>
        <v>317750.22240362538</v>
      </c>
      <c r="F12" s="31">
        <f t="shared" si="2"/>
        <v>0</v>
      </c>
      <c r="G12" s="32">
        <v>46649.514987822949</v>
      </c>
      <c r="H12" s="32">
        <v>-538189.78758357512</v>
      </c>
      <c r="I12" s="32"/>
      <c r="J12" s="33"/>
    </row>
    <row r="13" spans="1:11" s="26" customFormat="1" ht="30" customHeight="1" x14ac:dyDescent="0.25">
      <c r="B13" s="27" t="s">
        <v>1</v>
      </c>
      <c r="C13" s="28">
        <f t="shared" si="0"/>
        <v>334703.3687448313</v>
      </c>
      <c r="D13" s="29">
        <v>36298.55877700245</v>
      </c>
      <c r="E13" s="30">
        <f t="shared" si="1"/>
        <v>371001.92752183374</v>
      </c>
      <c r="F13" s="31">
        <f t="shared" si="2"/>
        <v>0</v>
      </c>
      <c r="G13" s="32">
        <v>70264.699190453292</v>
      </c>
      <c r="H13" s="32">
        <v>-910916.44447560166</v>
      </c>
      <c r="I13" s="32"/>
      <c r="J13" s="33"/>
    </row>
    <row r="14" spans="1:11" s="26" customFormat="1" ht="30" customHeight="1" x14ac:dyDescent="0.25">
      <c r="B14" s="27" t="s">
        <v>9</v>
      </c>
      <c r="C14" s="28">
        <f t="shared" si="0"/>
        <v>283004.75808202528</v>
      </c>
      <c r="D14" s="29">
        <v>7642.8239460670347</v>
      </c>
      <c r="E14" s="30">
        <f t="shared" si="1"/>
        <v>290647.58202809229</v>
      </c>
      <c r="F14" s="31">
        <f t="shared" si="2"/>
        <v>0</v>
      </c>
      <c r="G14" s="32">
        <v>33089.692793644339</v>
      </c>
      <c r="H14" s="32">
        <v>-303593.881519649</v>
      </c>
      <c r="I14" s="32"/>
      <c r="J14" s="33"/>
    </row>
    <row r="15" spans="1:11" s="26" customFormat="1" ht="30" customHeight="1" x14ac:dyDescent="0.25">
      <c r="B15" s="27" t="s">
        <v>2</v>
      </c>
      <c r="C15" s="28">
        <f t="shared" si="0"/>
        <v>159639.07341184007</v>
      </c>
      <c r="D15" s="29">
        <v>12843.517594164605</v>
      </c>
      <c r="E15" s="30">
        <f t="shared" si="1"/>
        <v>172482.59100600469</v>
      </c>
      <c r="F15" s="31">
        <f t="shared" si="2"/>
        <v>0</v>
      </c>
      <c r="G15" s="32">
        <v>20769.541577910168</v>
      </c>
      <c r="H15" s="32">
        <v>-208553.6720068368</v>
      </c>
      <c r="I15" s="32"/>
      <c r="J15" s="33"/>
    </row>
    <row r="16" spans="1:11" x14ac:dyDescent="0.25">
      <c r="B16" s="16" t="str">
        <f>IF(C5&lt;C20, "* The NCM has a gross revenue floor of $1.5M.  Formulaic results are shown for $1.5M.", IF(C5&gt;C21, "* The NCM has a gross revenue ceiling of $500M.  Formulaic results are shown for $500M", ""))</f>
        <v/>
      </c>
      <c r="F16" s="34">
        <f>SUM(F8:F15)</f>
        <v>1</v>
      </c>
    </row>
    <row r="17" spans="2:11" x14ac:dyDescent="0.25">
      <c r="B17" s="16" t="str">
        <f>IF(F16&gt;0, "** At the time of this release, all positions are subject to a statutory compensation cap of $555,000 until a new authorized amount is published by OFPP.", "")</f>
        <v>** At the time of this release, all positions are subject to a statutory compensation cap of $555,000 until a new authorized amount is published by OFPP.</v>
      </c>
      <c r="G17" s="24"/>
    </row>
    <row r="18" spans="2:11" x14ac:dyDescent="0.25">
      <c r="G18" s="35"/>
      <c r="H18" s="35"/>
      <c r="I18" s="35"/>
      <c r="J18" s="36"/>
    </row>
    <row r="19" spans="2:11" x14ac:dyDescent="0.25">
      <c r="B19" s="37" t="s">
        <v>29</v>
      </c>
      <c r="C19" s="38">
        <v>555000</v>
      </c>
      <c r="D19" s="35"/>
      <c r="E19" s="35"/>
      <c r="G19" s="35"/>
      <c r="H19" s="35"/>
      <c r="I19" s="35"/>
      <c r="J19" s="36"/>
    </row>
    <row r="20" spans="2:11" x14ac:dyDescent="0.25">
      <c r="B20" s="37" t="s">
        <v>18</v>
      </c>
      <c r="C20" s="38">
        <v>1500000</v>
      </c>
      <c r="D20" s="39"/>
      <c r="E20" s="35"/>
      <c r="G20" s="35"/>
      <c r="H20" s="35"/>
      <c r="I20" s="35"/>
      <c r="J20" s="36"/>
    </row>
    <row r="21" spans="2:11" x14ac:dyDescent="0.25">
      <c r="B21" s="37" t="s">
        <v>19</v>
      </c>
      <c r="C21" s="38">
        <v>500000000</v>
      </c>
      <c r="D21" s="35"/>
      <c r="E21" s="35"/>
      <c r="G21" s="35"/>
      <c r="H21" s="35"/>
      <c r="I21" s="35"/>
      <c r="J21" s="36"/>
    </row>
    <row r="22" spans="2:11" x14ac:dyDescent="0.25">
      <c r="D22" s="35"/>
      <c r="E22" s="35"/>
      <c r="G22" s="35"/>
      <c r="H22" s="35"/>
      <c r="I22" s="35"/>
      <c r="J22" s="36"/>
    </row>
    <row r="23" spans="2:11" s="42" customFormat="1" ht="79.900000000000006" customHeight="1" x14ac:dyDescent="0.25">
      <c r="B23" s="46" t="s">
        <v>26</v>
      </c>
      <c r="C23" s="46"/>
      <c r="D23" s="46"/>
      <c r="E23" s="46"/>
      <c r="G23" s="43"/>
      <c r="H23" s="43"/>
      <c r="I23" s="43"/>
      <c r="J23" s="44"/>
    </row>
    <row r="24" spans="2:11" x14ac:dyDescent="0.25">
      <c r="B24" s="41"/>
      <c r="D24" s="35"/>
      <c r="E24" s="35"/>
      <c r="G24" s="35"/>
      <c r="H24" s="35"/>
      <c r="I24" s="35"/>
      <c r="J24" s="36"/>
    </row>
    <row r="25" spans="2:11" x14ac:dyDescent="0.25">
      <c r="B25" s="41"/>
      <c r="D25" s="35"/>
      <c r="E25" s="35"/>
      <c r="G25" s="35"/>
      <c r="H25" s="35"/>
      <c r="I25" s="35"/>
      <c r="J25" s="36"/>
    </row>
    <row r="26" spans="2:11" x14ac:dyDescent="0.25">
      <c r="D26" s="35"/>
      <c r="E26" s="35"/>
    </row>
    <row r="27" spans="2:11" x14ac:dyDescent="0.25">
      <c r="D27" s="35"/>
      <c r="E27" s="35"/>
      <c r="G27" s="24"/>
    </row>
    <row r="28" spans="2:11" x14ac:dyDescent="0.25">
      <c r="G28" s="35"/>
      <c r="H28" s="35"/>
      <c r="I28" s="35"/>
      <c r="J28" s="36"/>
    </row>
    <row r="29" spans="2:11" x14ac:dyDescent="0.25">
      <c r="G29" s="35"/>
      <c r="H29" s="35"/>
      <c r="I29" s="35"/>
      <c r="J29" s="36"/>
      <c r="K29" s="40"/>
    </row>
    <row r="30" spans="2:11" x14ac:dyDescent="0.25">
      <c r="D30" s="35"/>
      <c r="E30" s="35"/>
      <c r="G30" s="35"/>
      <c r="H30" s="35"/>
      <c r="I30" s="35"/>
      <c r="J30" s="36"/>
    </row>
    <row r="31" spans="2:11" x14ac:dyDescent="0.25">
      <c r="D31" s="35"/>
      <c r="E31" s="35"/>
      <c r="G31" s="35"/>
      <c r="H31" s="35"/>
      <c r="I31" s="35"/>
      <c r="J31" s="36"/>
    </row>
    <row r="32" spans="2:11" x14ac:dyDescent="0.25">
      <c r="D32" s="35"/>
      <c r="E32" s="35"/>
      <c r="G32" s="35"/>
      <c r="H32" s="35"/>
      <c r="I32" s="35"/>
      <c r="J32" s="36"/>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row>
    <row r="38" spans="4:10" x14ac:dyDescent="0.25">
      <c r="D38" s="35"/>
      <c r="E38" s="35"/>
    </row>
  </sheetData>
  <sheetProtection algorithmName="SHA-512" hashValue="12RXbQCRpDSRXZWNdRrIPcopAC7Neem1wl1/Z+VjVNultKqq/GuY/3FFsDuBfBXPULR7Ku+b++oJVFYBoXfKwQ==" saltValue="ZIK6J7CqyvO5WB9RPG7VpQ=="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Marie C. Calabrese (MCC)</cp:lastModifiedBy>
  <cp:lastPrinted>2019-03-25T17:18:15Z</cp:lastPrinted>
  <dcterms:created xsi:type="dcterms:W3CDTF">2012-02-14T20:31:24Z</dcterms:created>
  <dcterms:modified xsi:type="dcterms:W3CDTF">2021-02-04T19:44:28Z</dcterms:modified>
</cp:coreProperties>
</file>