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tfxinc.sharepoint.com/sites/ECO/Shared Documents/ECO Pilgrim Submissions/_Medical Affairs/Gateway/_Stephanie/Gateway_IPSS Tracker/"/>
    </mc:Choice>
  </mc:AlternateContent>
  <xr:revisionPtr revIDLastSave="17" documentId="8_{EC94DB6E-96E4-4EC2-96AB-E6457DAB492F}" xr6:coauthVersionLast="46" xr6:coauthVersionMax="46" xr10:uidLastSave="{547280A5-AA69-41E8-8FB7-9F11B06CDB34}"/>
  <bookViews>
    <workbookView xWindow="28680" yWindow="-120" windowWidth="29040" windowHeight="15840" xr2:uid="{FB035636-7AF7-AD4D-B917-217AAD999902}"/>
  </bookViews>
  <sheets>
    <sheet name="Sheet1" sheetId="1" r:id="rId1"/>
    <sheet name="Sheet3" sheetId="3" r:id="rId2"/>
    <sheet name="Sheet2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K25" i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K33" i="1"/>
  <c r="L33" i="1" s="1"/>
  <c r="K34" i="1"/>
  <c r="L34" i="1" s="1"/>
  <c r="K35" i="1"/>
  <c r="L35" i="1" s="1"/>
  <c r="K36" i="1"/>
  <c r="L36" i="1" s="1"/>
  <c r="K37" i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K45" i="1"/>
  <c r="L45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L24" i="1"/>
  <c r="L25" i="1"/>
  <c r="L32" i="1"/>
  <c r="L37" i="1"/>
  <c r="L44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L47" i="1" l="1"/>
  <c r="K47" i="1"/>
  <c r="A12" i="1"/>
  <c r="A13" i="1" l="1"/>
  <c r="A14" i="1" l="1"/>
  <c r="M10" i="1"/>
  <c r="M47" i="1" s="1"/>
  <c r="A15" i="1" l="1"/>
  <c r="A16" i="1" s="1"/>
  <c r="A17" i="1" l="1"/>
  <c r="A18" i="1" l="1"/>
  <c r="A19" i="1" s="1"/>
  <c r="A20" i="1" l="1"/>
  <c r="A21" i="1" l="1"/>
  <c r="A22" i="1" l="1"/>
  <c r="A23" i="1" l="1"/>
  <c r="A24" i="1" s="1"/>
  <c r="A25" i="1" l="1"/>
  <c r="A26" i="1" l="1"/>
  <c r="A27" i="1" l="1"/>
  <c r="A28" i="1" l="1"/>
  <c r="A29" i="1" s="1"/>
  <c r="A30" i="1" l="1"/>
  <c r="A31" i="1" l="1"/>
  <c r="A32" i="1" s="1"/>
  <c r="A33" i="1" l="1"/>
  <c r="A34" i="1" s="1"/>
  <c r="A35" i="1" l="1"/>
  <c r="A36" i="1" s="1"/>
  <c r="A37" i="1" l="1"/>
  <c r="A38" i="1" s="1"/>
  <c r="A39" i="1" l="1"/>
  <c r="A40" i="1" l="1"/>
  <c r="A41" i="1" l="1"/>
  <c r="A42" i="1" s="1"/>
  <c r="A43" i="1" l="1"/>
  <c r="A44" i="1" s="1"/>
  <c r="A45" i="1" s="1"/>
</calcChain>
</file>

<file path=xl/sharedStrings.xml><?xml version="1.0" encoding="utf-8"?>
<sst xmlns="http://schemas.openxmlformats.org/spreadsheetml/2006/main" count="29" uniqueCount="24">
  <si>
    <t xml:space="preserve">Physician Name: </t>
  </si>
  <si>
    <t xml:space="preserve">NPI: </t>
  </si>
  <si>
    <r>
      <t xml:space="preserve">HIPAA Compliant Patient ID
</t>
    </r>
    <r>
      <rPr>
        <i/>
        <sz val="11"/>
        <color theme="1"/>
        <rFont val="Arial"/>
        <family val="2"/>
      </rPr>
      <t>(Remove PHI including MRNs)</t>
    </r>
  </si>
  <si>
    <t>Date of Baseline, Pre-Procedure IPSS Score</t>
  </si>
  <si>
    <t>On BPH medication at the time of IPSS?</t>
  </si>
  <si>
    <r>
      <t>Date of       UroLift</t>
    </r>
    <r>
      <rPr>
        <b/>
        <vertAlign val="superscript"/>
        <sz val="11"/>
        <color theme="0"/>
        <rFont val="Arial"/>
        <family val="2"/>
      </rPr>
      <t>®</t>
    </r>
    <r>
      <rPr>
        <b/>
        <sz val="11"/>
        <color theme="0"/>
        <rFont val="Arial"/>
        <family val="2"/>
      </rPr>
      <t xml:space="preserve"> System Treatment</t>
    </r>
  </si>
  <si>
    <t>Date of Follow-Up IPSS Score</t>
  </si>
  <si>
    <t>Follow-up IPSS Score</t>
  </si>
  <si>
    <t>On BPH medication at time of follow-up IPSS score?</t>
  </si>
  <si>
    <t>IPSS Change</t>
  </si>
  <si>
    <t>Percent IPSS Change</t>
  </si>
  <si>
    <t>Follow Up Time (days)</t>
  </si>
  <si>
    <t>LookUp Table</t>
  </si>
  <si>
    <t>Yes</t>
  </si>
  <si>
    <t>No</t>
  </si>
  <si>
    <r>
      <t xml:space="preserve">Pre-procedure urinary retention </t>
    </r>
    <r>
      <rPr>
        <b/>
        <i/>
        <sz val="11"/>
        <color theme="1"/>
        <rFont val="Arial"/>
        <family val="2"/>
      </rPr>
      <t>(including catheterized patients</t>
    </r>
    <r>
      <rPr>
        <b/>
        <sz val="11"/>
        <color theme="1"/>
        <rFont val="Arial"/>
        <family val="2"/>
      </rPr>
      <t xml:space="preserve">)? 
</t>
    </r>
  </si>
  <si>
    <t xml:space="preserve">For those in pre-procedure urinary retention, did their urinary retention resolve by follow-up </t>
  </si>
  <si>
    <t>Pre-procedure</t>
  </si>
  <si>
    <t>Post-procedure</t>
  </si>
  <si>
    <r>
      <t xml:space="preserve">Baseline, Pre-Procedure IPSS Score
</t>
    </r>
    <r>
      <rPr>
        <b/>
        <i/>
        <sz val="11"/>
        <color theme="1"/>
        <rFont val="Arial"/>
        <family val="2"/>
      </rPr>
      <t>(If patient is  catheterized please mark Catheter in both columns C and D)</t>
    </r>
  </si>
  <si>
    <t>** Because a post-procedure catheter precludes IPSS quantification, this patient does not qualify for analysis. Please enter another patient below.”</t>
  </si>
  <si>
    <t>MA00733-06 Rev A</t>
  </si>
  <si>
    <r>
      <rPr>
        <b/>
        <i/>
        <sz val="14"/>
        <color theme="1"/>
        <rFont val="Calibri"/>
        <family val="2"/>
        <scheme val="minor"/>
      </rPr>
      <t>By submitting the information in this form to UroLiftCOE@teleflex.com, the physician certifies that it is true and correct.</t>
    </r>
    <r>
      <rPr>
        <b/>
        <sz val="14"/>
        <color theme="1"/>
        <rFont val="Calibri"/>
        <family val="2"/>
        <scheme val="minor"/>
      </rPr>
      <t xml:space="preserve">
All fields are required for COE designation or re-designation submisssion unless noted as "pilot…" Pilot field data is appreciated and will be used to inform future data collection.</t>
    </r>
  </si>
  <si>
    <t>Catheter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</si>
</sst>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0.0"/>
  </numFmts>
  <fonts count="1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i/>
      <sz val="11"/>
      <color theme="1"/>
      <name val="Arial"/>
      <family val="2"/>
    </font>
    <font>
      <b/>
      <vertAlign val="superscript"/>
      <sz val="11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Arial"/>
      <family val="2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2"/>
      <color theme="1"/>
      <name val="Calibri"/>
      <family val="2"/>
      <scheme val="minor"/>
    </font>
    <font>
      <i/>
      <sz val="12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E87C9"/>
        <bgColor indexed="64"/>
      </patternFill>
    </fill>
    <fill>
      <patternFill patternType="solid">
        <fgColor rgb="FFECB21F"/>
        <bgColor indexed="64"/>
      </patternFill>
    </fill>
    <fill>
      <patternFill patternType="solid">
        <fgColor rgb="FFC2D5E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E1F3"/>
        <bgColor indexed="64"/>
      </patternFill>
    </fill>
    <fill>
      <patternFill patternType="solid">
        <fgColor rgb="FF00205B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984740745262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F36923"/>
      </right>
      <top style="thin">
        <color theme="0"/>
      </top>
      <bottom style="thin">
        <color theme="0"/>
      </bottom>
      <diagonal/>
    </border>
    <border>
      <left style="thin">
        <color rgb="FF0E87C9"/>
      </left>
      <right style="thin">
        <color theme="0"/>
      </right>
      <top style="thin">
        <color theme="0"/>
      </top>
      <bottom style="thin">
        <color theme="1" tint="0.499984740745262"/>
      </bottom>
      <diagonal/>
    </border>
    <border>
      <left style="thin">
        <color theme="0"/>
      </left>
      <right style="thin">
        <color rgb="FF0E87C9"/>
      </right>
      <top style="thin">
        <color theme="0"/>
      </top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/>
      </top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164" fontId="3" fillId="0" borderId="0" xfId="0" applyNumberFormat="1" applyFont="1"/>
    <xf numFmtId="164" fontId="0" fillId="0" borderId="0" xfId="0" applyNumberFormat="1"/>
    <xf numFmtId="164" fontId="5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3" fillId="0" borderId="8" xfId="0" applyFont="1" applyBorder="1" applyAlignment="1" applyProtection="1">
      <alignment horizontal="center"/>
      <protection locked="0"/>
    </xf>
    <xf numFmtId="0" fontId="11" fillId="3" borderId="1" xfId="0" applyFont="1" applyFill="1" applyBorder="1" applyAlignment="1">
      <alignment horizontal="center" vertical="center" wrapText="1"/>
    </xf>
    <xf numFmtId="14" fontId="3" fillId="0" borderId="9" xfId="0" applyNumberFormat="1" applyFont="1" applyBorder="1" applyProtection="1">
      <protection locked="0"/>
    </xf>
    <xf numFmtId="9" fontId="3" fillId="4" borderId="12" xfId="1" applyFont="1" applyFill="1" applyBorder="1" applyAlignment="1">
      <alignment horizontal="center"/>
    </xf>
    <xf numFmtId="9" fontId="3" fillId="6" borderId="13" xfId="1" applyFont="1" applyFill="1" applyBorder="1" applyAlignment="1">
      <alignment horizontal="center"/>
    </xf>
    <xf numFmtId="0" fontId="3" fillId="0" borderId="9" xfId="0" applyNumberFormat="1" applyFont="1" applyBorder="1" applyProtection="1">
      <protection locked="0"/>
    </xf>
    <xf numFmtId="9" fontId="3" fillId="4" borderId="10" xfId="1" applyFont="1" applyFill="1" applyBorder="1" applyAlignment="1">
      <alignment horizontal="center"/>
    </xf>
    <xf numFmtId="9" fontId="3" fillId="6" borderId="11" xfId="1" applyFont="1" applyFill="1" applyBorder="1" applyAlignment="1">
      <alignment horizontal="center"/>
    </xf>
    <xf numFmtId="0" fontId="3" fillId="4" borderId="12" xfId="1" applyNumberFormat="1" applyFont="1" applyFill="1" applyBorder="1" applyAlignment="1">
      <alignment horizontal="center"/>
    </xf>
    <xf numFmtId="0" fontId="3" fillId="6" borderId="13" xfId="1" applyNumberFormat="1" applyFont="1" applyFill="1" applyBorder="1" applyAlignment="1">
      <alignment horizontal="center"/>
    </xf>
    <xf numFmtId="0" fontId="3" fillId="4" borderId="10" xfId="1" applyNumberFormat="1" applyFont="1" applyFill="1" applyBorder="1" applyAlignment="1">
      <alignment horizontal="center"/>
    </xf>
    <xf numFmtId="0" fontId="3" fillId="6" borderId="11" xfId="1" applyNumberFormat="1" applyFont="1" applyFill="1" applyBorder="1" applyAlignment="1">
      <alignment horizontal="center"/>
    </xf>
    <xf numFmtId="165" fontId="2" fillId="3" borderId="13" xfId="0" applyNumberFormat="1" applyFont="1" applyFill="1" applyBorder="1" applyAlignment="1">
      <alignment horizontal="center"/>
    </xf>
    <xf numFmtId="9" fontId="2" fillId="3" borderId="13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0" fontId="15" fillId="0" borderId="0" xfId="0" applyFont="1"/>
    <xf numFmtId="0" fontId="8" fillId="0" borderId="15" xfId="0" applyFont="1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</cellXfs>
  <cellStyles count="2">
    <cellStyle name="Normal" xfId="0" builtinId="0"/>
    <cellStyle name="Percent" xfId="1" builtinId="5"/>
  </cellStyles>
  <dxfs count="4">
    <dxf>
      <fill>
        <patternFill>
          <bgColor rgb="FFFFFF00"/>
        </patternFill>
      </fill>
    </dxf>
    <dxf>
      <font>
        <strike val="0"/>
        <color auto="1"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ont>
        <strike val="0"/>
        <color auto="1"/>
      </font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00205B"/>
      <color rgb="FF0E87C9"/>
      <color rgb="FFF36923"/>
      <color rgb="FFECB21F"/>
      <color rgb="FFD3E1F3"/>
      <color rgb="FFF4F8FC"/>
      <color rgb="FF23447A"/>
      <color rgb="FFC2D5EE"/>
      <color rgb="FFFDD2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15663</xdr:colOff>
      <xdr:row>4</xdr:row>
      <xdr:rowOff>149578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995E7B6-EBB6-4148-A2EB-7172A01BA71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76" b="-2581"/>
        <a:stretch/>
      </xdr:blipFill>
      <xdr:spPr>
        <a:xfrm>
          <a:off x="0" y="0"/>
          <a:ext cx="18034000" cy="1177123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48</xdr:row>
      <xdr:rowOff>142554</xdr:rowOff>
    </xdr:from>
    <xdr:to>
      <xdr:col>12</xdr:col>
      <xdr:colOff>780102</xdr:colOff>
      <xdr:row>51</xdr:row>
      <xdr:rowOff>56881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A60C144-238E-014E-9924-FE42E54A4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6105" y="8778554"/>
          <a:ext cx="2914313" cy="529876"/>
        </a:xfrm>
        <a:prstGeom prst="rect">
          <a:avLst/>
        </a:prstGeom>
      </xdr:spPr>
    </xdr:pic>
    <xdr:clientData/>
  </xdr:twoCellAnchor>
  <xdr:twoCellAnchor editAs="oneCell">
    <xdr:from>
      <xdr:col>10</xdr:col>
      <xdr:colOff>1096212</xdr:colOff>
      <xdr:row>2</xdr:row>
      <xdr:rowOff>66843</xdr:rowOff>
    </xdr:from>
    <xdr:to>
      <xdr:col>12</xdr:col>
      <xdr:colOff>552418</xdr:colOff>
      <xdr:row>4</xdr:row>
      <xdr:rowOff>34725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420B935E-F73E-8849-9A0F-25AEF91E6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4107" y="668422"/>
          <a:ext cx="1569653" cy="347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8CBDA-BA76-4A4C-B72A-A54F8807964C}">
  <sheetPr codeName="Sheet1">
    <pageSetUpPr fitToPage="1"/>
  </sheetPr>
  <dimension ref="A1:M51"/>
  <sheetViews>
    <sheetView tabSelected="1" topLeftCell="A3" zoomScale="90" zoomScaleNormal="90" workbookViewId="0">
      <selection activeCell="A9" sqref="A9:XFD9"/>
    </sheetView>
  </sheetViews>
  <sheetFormatPr defaultColWidth="10.69921875" defaultRowHeight="15.6" x14ac:dyDescent="0.3"/>
  <cols>
    <col min="1" max="1" width="28.69921875" customWidth="1"/>
    <col min="2" max="2" width="17.5" customWidth="1"/>
    <col min="3" max="3" width="18.19921875" customWidth="1"/>
    <col min="4" max="4" width="14.69921875" customWidth="1"/>
    <col min="5" max="5" width="15.19921875" customWidth="1"/>
    <col min="6" max="6" width="15.19921875" style="13" customWidth="1"/>
    <col min="7" max="7" width="16.19921875" customWidth="1"/>
    <col min="8" max="8" width="14.5" customWidth="1"/>
    <col min="9" max="9" width="14.19921875" customWidth="1"/>
    <col min="10" max="10" width="18.5" customWidth="1"/>
    <col min="11" max="11" width="14.5" customWidth="1"/>
    <col min="12" max="12" width="13" customWidth="1"/>
    <col min="13" max="13" width="14.19921875" customWidth="1"/>
  </cols>
  <sheetData>
    <row r="1" spans="1:13" ht="31.95" customHeight="1" x14ac:dyDescent="0.3">
      <c r="A1" s="1"/>
      <c r="B1" s="1"/>
      <c r="C1" s="1"/>
      <c r="D1" s="1"/>
      <c r="E1" s="1"/>
      <c r="F1" s="11"/>
      <c r="G1" s="1"/>
      <c r="H1" s="1"/>
      <c r="I1" s="1"/>
      <c r="J1" s="1"/>
      <c r="K1" s="1"/>
      <c r="L1" s="1"/>
      <c r="M1" s="1"/>
    </row>
    <row r="6" spans="1:13" ht="21" x14ac:dyDescent="0.4">
      <c r="A6" s="15" t="s">
        <v>0</v>
      </c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5"/>
    </row>
    <row r="7" spans="1:13" ht="20.399999999999999" customHeight="1" x14ac:dyDescent="0.4">
      <c r="A7" s="15" t="s">
        <v>1</v>
      </c>
      <c r="B7" s="33"/>
      <c r="C7" s="34"/>
      <c r="D7" s="34"/>
      <c r="E7" s="34"/>
      <c r="F7" s="34"/>
      <c r="G7" s="34"/>
      <c r="H7" s="34"/>
      <c r="I7" s="34"/>
      <c r="J7" s="34"/>
      <c r="K7" s="34"/>
      <c r="L7" s="34"/>
      <c r="M7" s="35"/>
    </row>
    <row r="8" spans="1:13" ht="66" customHeight="1" x14ac:dyDescent="0.35">
      <c r="A8" s="32" t="s">
        <v>22</v>
      </c>
      <c r="B8" s="32"/>
      <c r="C8" s="32"/>
      <c r="D8" s="32"/>
      <c r="E8" s="32"/>
      <c r="F8" s="32"/>
      <c r="G8" s="32"/>
      <c r="H8" s="32"/>
      <c r="I8" s="32"/>
      <c r="J8" s="32"/>
    </row>
    <row r="9" spans="1:13" ht="110.4" x14ac:dyDescent="0.3">
      <c r="A9" s="4" t="s">
        <v>2</v>
      </c>
      <c r="B9" s="17" t="s">
        <v>3</v>
      </c>
      <c r="C9" s="7" t="s">
        <v>19</v>
      </c>
      <c r="D9" s="7" t="s">
        <v>15</v>
      </c>
      <c r="E9" s="7" t="s">
        <v>4</v>
      </c>
      <c r="F9" s="14" t="s">
        <v>5</v>
      </c>
      <c r="G9" s="8" t="s">
        <v>6</v>
      </c>
      <c r="H9" s="8" t="s">
        <v>7</v>
      </c>
      <c r="I9" s="9" t="s">
        <v>8</v>
      </c>
      <c r="J9" s="10" t="s">
        <v>16</v>
      </c>
      <c r="K9" s="5" t="s">
        <v>9</v>
      </c>
      <c r="L9" s="3" t="s">
        <v>10</v>
      </c>
      <c r="M9" s="6" t="s">
        <v>11</v>
      </c>
    </row>
    <row r="10" spans="1:13" x14ac:dyDescent="0.3">
      <c r="A10" s="16">
        <f>IF(J10="Catheter","DOES NOT QUALIFY**",1)</f>
        <v>1</v>
      </c>
      <c r="B10" s="18"/>
      <c r="C10" s="21"/>
      <c r="D10" s="18"/>
      <c r="E10" s="18"/>
      <c r="F10" s="18"/>
      <c r="G10" s="18"/>
      <c r="H10" s="21"/>
      <c r="I10" s="18"/>
      <c r="J10" s="18"/>
      <c r="K10" s="24" t="str">
        <f t="shared" ref="K10:K45" si="0">IF(C10-H10=0,"",C10-H10)</f>
        <v/>
      </c>
      <c r="L10" s="19" t="str">
        <f t="shared" ref="L10:L45" si="1">IFERROR(IF(J10="Catheter","",IF(D10="Catheter",0.4,K10/C10)),"")</f>
        <v/>
      </c>
      <c r="M10" s="24">
        <f t="shared" ref="M10:M45" si="2">G10-F10</f>
        <v>0</v>
      </c>
    </row>
    <row r="11" spans="1:13" x14ac:dyDescent="0.3">
      <c r="A11" s="16">
        <f>IFERROR(IF(J11="Catheter","DOES NOT QUALIFY**",INDEX($A$9:A10,MATCH(9.99999999999999E+307,$A$9:A10))+1),1)</f>
        <v>2</v>
      </c>
      <c r="B11" s="18"/>
      <c r="C11" s="21"/>
      <c r="D11" s="18"/>
      <c r="E11" s="18"/>
      <c r="F11" s="18"/>
      <c r="G11" s="18"/>
      <c r="H11" s="21"/>
      <c r="I11" s="18"/>
      <c r="J11" s="18"/>
      <c r="K11" s="25" t="str">
        <f t="shared" si="0"/>
        <v/>
      </c>
      <c r="L11" s="20" t="str">
        <f t="shared" si="1"/>
        <v/>
      </c>
      <c r="M11" s="25">
        <f t="shared" si="2"/>
        <v>0</v>
      </c>
    </row>
    <row r="12" spans="1:13" x14ac:dyDescent="0.3">
      <c r="A12" s="16">
        <f>IFERROR(IF(J12="Catheter","DOES NOT QUALIFY**",INDEX($A$9:A11,MATCH(9.99999999999999E+307,$A$9:A11))+1),1)</f>
        <v>3</v>
      </c>
      <c r="B12" s="18"/>
      <c r="C12" s="21"/>
      <c r="D12" s="18"/>
      <c r="E12" s="18"/>
      <c r="F12" s="18"/>
      <c r="G12" s="18"/>
      <c r="H12" s="21"/>
      <c r="I12" s="18"/>
      <c r="J12" s="18"/>
      <c r="K12" s="24" t="str">
        <f t="shared" si="0"/>
        <v/>
      </c>
      <c r="L12" s="19" t="str">
        <f t="shared" si="1"/>
        <v/>
      </c>
      <c r="M12" s="24">
        <f t="shared" si="2"/>
        <v>0</v>
      </c>
    </row>
    <row r="13" spans="1:13" x14ac:dyDescent="0.3">
      <c r="A13" s="16">
        <f>IFERROR(IF(J13="Catheter","DOES NOT QUALIFY**",INDEX($A$9:A12,MATCH(9.99999999999999E+307,$A$9:A12))+1),1)</f>
        <v>4</v>
      </c>
      <c r="B13" s="18"/>
      <c r="C13" s="21"/>
      <c r="D13" s="18"/>
      <c r="E13" s="18"/>
      <c r="F13" s="18"/>
      <c r="G13" s="18"/>
      <c r="H13" s="21"/>
      <c r="I13" s="18"/>
      <c r="J13" s="18"/>
      <c r="K13" s="25" t="str">
        <f t="shared" si="0"/>
        <v/>
      </c>
      <c r="L13" s="20" t="str">
        <f t="shared" si="1"/>
        <v/>
      </c>
      <c r="M13" s="25">
        <f t="shared" si="2"/>
        <v>0</v>
      </c>
    </row>
    <row r="14" spans="1:13" x14ac:dyDescent="0.3">
      <c r="A14" s="16">
        <f>IFERROR(IF(J14="Catheter","DOES NOT QUALIFY**",INDEX($A$9:A13,MATCH(9.99999999999999E+307,$A$9:A13))+1),1)</f>
        <v>5</v>
      </c>
      <c r="B14" s="18"/>
      <c r="C14" s="21"/>
      <c r="D14" s="18"/>
      <c r="E14" s="18"/>
      <c r="F14" s="18"/>
      <c r="G14" s="18"/>
      <c r="H14" s="21"/>
      <c r="I14" s="18"/>
      <c r="J14" s="18"/>
      <c r="K14" s="24" t="str">
        <f t="shared" si="0"/>
        <v/>
      </c>
      <c r="L14" s="19" t="str">
        <f t="shared" si="1"/>
        <v/>
      </c>
      <c r="M14" s="24">
        <f t="shared" si="2"/>
        <v>0</v>
      </c>
    </row>
    <row r="15" spans="1:13" x14ac:dyDescent="0.3">
      <c r="A15" s="16">
        <f>IFERROR(IF(J15="Catheter","DOES NOT QUALIFY**",INDEX($A$9:A14,MATCH(9.99999999999999E+307,$A$9:A14))+1),1)</f>
        <v>6</v>
      </c>
      <c r="B15" s="18"/>
      <c r="C15" s="21"/>
      <c r="D15" s="18"/>
      <c r="E15" s="18"/>
      <c r="F15" s="18"/>
      <c r="G15" s="18"/>
      <c r="H15" s="21"/>
      <c r="I15" s="18"/>
      <c r="J15" s="18"/>
      <c r="K15" s="25" t="str">
        <f t="shared" si="0"/>
        <v/>
      </c>
      <c r="L15" s="20" t="str">
        <f t="shared" si="1"/>
        <v/>
      </c>
      <c r="M15" s="25">
        <f t="shared" si="2"/>
        <v>0</v>
      </c>
    </row>
    <row r="16" spans="1:13" x14ac:dyDescent="0.3">
      <c r="A16" s="16">
        <f>IFERROR(IF(J16="Catheter","DOES NOT QUALIFY**",INDEX($A$9:A15,MATCH(9.99999999999999E+307,$A$9:A15))+1),1)</f>
        <v>7</v>
      </c>
      <c r="B16" s="18"/>
      <c r="C16" s="21"/>
      <c r="D16" s="18"/>
      <c r="E16" s="18"/>
      <c r="F16" s="18"/>
      <c r="G16" s="18"/>
      <c r="H16" s="21"/>
      <c r="I16" s="18"/>
      <c r="J16" s="18"/>
      <c r="K16" s="26" t="str">
        <f t="shared" si="0"/>
        <v/>
      </c>
      <c r="L16" s="22" t="str">
        <f t="shared" si="1"/>
        <v/>
      </c>
      <c r="M16" s="26">
        <f t="shared" si="2"/>
        <v>0</v>
      </c>
    </row>
    <row r="17" spans="1:13" x14ac:dyDescent="0.3">
      <c r="A17" s="16">
        <f>IFERROR(IF(J17="Catheter","DOES NOT QUALIFY**",INDEX($A$9:A16,MATCH(9.99999999999999E+307,$A$9:A16))+1),1)</f>
        <v>8</v>
      </c>
      <c r="B17" s="18"/>
      <c r="C17" s="21"/>
      <c r="D17" s="18"/>
      <c r="E17" s="18"/>
      <c r="F17" s="18"/>
      <c r="G17" s="18"/>
      <c r="H17" s="21"/>
      <c r="I17" s="18"/>
      <c r="J17" s="18"/>
      <c r="K17" s="27" t="str">
        <f t="shared" si="0"/>
        <v/>
      </c>
      <c r="L17" s="23" t="str">
        <f t="shared" si="1"/>
        <v/>
      </c>
      <c r="M17" s="27">
        <f t="shared" si="2"/>
        <v>0</v>
      </c>
    </row>
    <row r="18" spans="1:13" x14ac:dyDescent="0.3">
      <c r="A18" s="16">
        <f>IFERROR(IF(J18="Catheter","DOES NOT QUALIFY**",INDEX($A$9:A17,MATCH(9.99999999999999E+307,$A$9:A17))+1),1)</f>
        <v>9</v>
      </c>
      <c r="B18" s="18"/>
      <c r="C18" s="21"/>
      <c r="D18" s="18"/>
      <c r="E18" s="18"/>
      <c r="F18" s="18"/>
      <c r="G18" s="18"/>
      <c r="H18" s="21"/>
      <c r="I18" s="18"/>
      <c r="J18" s="18"/>
      <c r="K18" s="26" t="str">
        <f t="shared" si="0"/>
        <v/>
      </c>
      <c r="L18" s="22" t="str">
        <f t="shared" si="1"/>
        <v/>
      </c>
      <c r="M18" s="26">
        <f t="shared" si="2"/>
        <v>0</v>
      </c>
    </row>
    <row r="19" spans="1:13" x14ac:dyDescent="0.3">
      <c r="A19" s="16">
        <f>IFERROR(IF(J19="Catheter","DOES NOT QUALIFY**",INDEX($A$9:A18,MATCH(9.99999999999999E+307,$A$9:A18))+1),1)</f>
        <v>10</v>
      </c>
      <c r="B19" s="18"/>
      <c r="C19" s="21"/>
      <c r="D19" s="18"/>
      <c r="E19" s="18"/>
      <c r="F19" s="18"/>
      <c r="G19" s="18"/>
      <c r="H19" s="21"/>
      <c r="I19" s="18"/>
      <c r="J19" s="18"/>
      <c r="K19" s="27" t="str">
        <f t="shared" si="0"/>
        <v/>
      </c>
      <c r="L19" s="23" t="str">
        <f t="shared" si="1"/>
        <v/>
      </c>
      <c r="M19" s="27">
        <f t="shared" si="2"/>
        <v>0</v>
      </c>
    </row>
    <row r="20" spans="1:13" x14ac:dyDescent="0.3">
      <c r="A20" s="16">
        <f>IFERROR(IF(J20="Catheter","DOES NOT QUALIFY**",INDEX($A$9:A19,MATCH(9.99999999999999E+307,$A$9:A19))+1),1)</f>
        <v>11</v>
      </c>
      <c r="B20" s="18"/>
      <c r="C20" s="21"/>
      <c r="D20" s="18"/>
      <c r="E20" s="18"/>
      <c r="F20" s="18"/>
      <c r="G20" s="18"/>
      <c r="H20" s="21"/>
      <c r="I20" s="18"/>
      <c r="J20" s="18"/>
      <c r="K20" s="26" t="str">
        <f t="shared" si="0"/>
        <v/>
      </c>
      <c r="L20" s="22" t="str">
        <f t="shared" si="1"/>
        <v/>
      </c>
      <c r="M20" s="26">
        <f t="shared" si="2"/>
        <v>0</v>
      </c>
    </row>
    <row r="21" spans="1:13" x14ac:dyDescent="0.3">
      <c r="A21" s="16">
        <f>IFERROR(IF(J21="Catheter","DOES NOT QUALIFY**",INDEX($A$9:A20,MATCH(9.99999999999999E+307,$A$9:A20))+1),1)</f>
        <v>12</v>
      </c>
      <c r="B21" s="18"/>
      <c r="C21" s="21"/>
      <c r="D21" s="18"/>
      <c r="E21" s="18"/>
      <c r="F21" s="18"/>
      <c r="G21" s="18"/>
      <c r="H21" s="21"/>
      <c r="I21" s="18"/>
      <c r="J21" s="18"/>
      <c r="K21" s="27" t="str">
        <f t="shared" si="0"/>
        <v/>
      </c>
      <c r="L21" s="23" t="str">
        <f t="shared" si="1"/>
        <v/>
      </c>
      <c r="M21" s="27">
        <f t="shared" si="2"/>
        <v>0</v>
      </c>
    </row>
    <row r="22" spans="1:13" x14ac:dyDescent="0.3">
      <c r="A22" s="16">
        <f>IFERROR(IF(J22="Catheter","DOES NOT QUALIFY**",INDEX($A$9:A21,MATCH(9.99999999999999E+307,$A$9:A21))+1),1)</f>
        <v>13</v>
      </c>
      <c r="B22" s="18"/>
      <c r="C22" s="21"/>
      <c r="D22" s="18"/>
      <c r="E22" s="18"/>
      <c r="F22" s="18"/>
      <c r="G22" s="18"/>
      <c r="H22" s="21"/>
      <c r="I22" s="18"/>
      <c r="J22" s="18"/>
      <c r="K22" s="26" t="str">
        <f t="shared" si="0"/>
        <v/>
      </c>
      <c r="L22" s="22" t="str">
        <f t="shared" si="1"/>
        <v/>
      </c>
      <c r="M22" s="26">
        <f t="shared" si="2"/>
        <v>0</v>
      </c>
    </row>
    <row r="23" spans="1:13" x14ac:dyDescent="0.3">
      <c r="A23" s="16">
        <f>IFERROR(IF(J23="Catheter","DOES NOT QUALIFY**",INDEX($A$9:A22,MATCH(9.99999999999999E+307,$A$9:A22))+1),1)</f>
        <v>14</v>
      </c>
      <c r="B23" s="18"/>
      <c r="C23" s="21"/>
      <c r="D23" s="18"/>
      <c r="E23" s="18"/>
      <c r="F23" s="18"/>
      <c r="G23" s="18"/>
      <c r="H23" s="21"/>
      <c r="I23" s="18"/>
      <c r="J23" s="18"/>
      <c r="K23" s="27" t="str">
        <f t="shared" si="0"/>
        <v/>
      </c>
      <c r="L23" s="23" t="str">
        <f t="shared" si="1"/>
        <v/>
      </c>
      <c r="M23" s="27">
        <f t="shared" si="2"/>
        <v>0</v>
      </c>
    </row>
    <row r="24" spans="1:13" x14ac:dyDescent="0.3">
      <c r="A24" s="16">
        <f>IFERROR(IF(J24="Catheter","DOES NOT QUALIFY**",INDEX($A$9:A23,MATCH(9.99999999999999E+307,$A$9:A23))+1),1)</f>
        <v>15</v>
      </c>
      <c r="B24" s="18"/>
      <c r="C24" s="21"/>
      <c r="D24" s="18"/>
      <c r="E24" s="18"/>
      <c r="F24" s="18"/>
      <c r="G24" s="18"/>
      <c r="H24" s="21"/>
      <c r="I24" s="18"/>
      <c r="J24" s="18"/>
      <c r="K24" s="26" t="str">
        <f t="shared" si="0"/>
        <v/>
      </c>
      <c r="L24" s="22" t="str">
        <f t="shared" si="1"/>
        <v/>
      </c>
      <c r="M24" s="26">
        <f t="shared" si="2"/>
        <v>0</v>
      </c>
    </row>
    <row r="25" spans="1:13" x14ac:dyDescent="0.3">
      <c r="A25" s="16">
        <f>IFERROR(IF(J25="Catheter","DOES NOT QUALIFY**",INDEX($A$9:A24,MATCH(9.99999999999999E+307,$A$9:A24))+1),1)</f>
        <v>16</v>
      </c>
      <c r="B25" s="18"/>
      <c r="C25" s="21"/>
      <c r="D25" s="18"/>
      <c r="E25" s="18"/>
      <c r="F25" s="18"/>
      <c r="G25" s="18"/>
      <c r="H25" s="21"/>
      <c r="I25" s="18"/>
      <c r="J25" s="18"/>
      <c r="K25" s="27" t="str">
        <f t="shared" si="0"/>
        <v/>
      </c>
      <c r="L25" s="23" t="str">
        <f t="shared" si="1"/>
        <v/>
      </c>
      <c r="M25" s="27">
        <f t="shared" si="2"/>
        <v>0</v>
      </c>
    </row>
    <row r="26" spans="1:13" x14ac:dyDescent="0.3">
      <c r="A26" s="16">
        <f>IFERROR(IF(J26="Catheter","DOES NOT QUALIFY**",INDEX($A$9:A25,MATCH(9.99999999999999E+307,$A$9:A25))+1),1)</f>
        <v>17</v>
      </c>
      <c r="B26" s="18"/>
      <c r="C26" s="21"/>
      <c r="D26" s="18"/>
      <c r="E26" s="18"/>
      <c r="F26" s="18"/>
      <c r="G26" s="18"/>
      <c r="H26" s="21"/>
      <c r="I26" s="18"/>
      <c r="J26" s="18"/>
      <c r="K26" s="26" t="str">
        <f t="shared" si="0"/>
        <v/>
      </c>
      <c r="L26" s="22" t="str">
        <f t="shared" si="1"/>
        <v/>
      </c>
      <c r="M26" s="26">
        <f t="shared" si="2"/>
        <v>0</v>
      </c>
    </row>
    <row r="27" spans="1:13" x14ac:dyDescent="0.3">
      <c r="A27" s="16">
        <f>IFERROR(IF(J27="Catheter","DOES NOT QUALIFY**",INDEX($A$9:A26,MATCH(9.99999999999999E+307,$A$9:A26))+1),1)</f>
        <v>18</v>
      </c>
      <c r="B27" s="18"/>
      <c r="C27" s="21"/>
      <c r="D27" s="18"/>
      <c r="E27" s="18"/>
      <c r="F27" s="18"/>
      <c r="G27" s="18"/>
      <c r="H27" s="21"/>
      <c r="I27" s="18"/>
      <c r="J27" s="18"/>
      <c r="K27" s="27" t="str">
        <f t="shared" si="0"/>
        <v/>
      </c>
      <c r="L27" s="23" t="str">
        <f t="shared" si="1"/>
        <v/>
      </c>
      <c r="M27" s="27">
        <f t="shared" si="2"/>
        <v>0</v>
      </c>
    </row>
    <row r="28" spans="1:13" x14ac:dyDescent="0.3">
      <c r="A28" s="16">
        <f>IFERROR(IF(J28="Catheter","DOES NOT QUALIFY**",INDEX($A$9:A27,MATCH(9.99999999999999E+307,$A$9:A27))+1),1)</f>
        <v>19</v>
      </c>
      <c r="B28" s="18"/>
      <c r="C28" s="21"/>
      <c r="D28" s="18"/>
      <c r="E28" s="18"/>
      <c r="F28" s="18"/>
      <c r="G28" s="18"/>
      <c r="H28" s="21"/>
      <c r="I28" s="18"/>
      <c r="J28" s="18"/>
      <c r="K28" s="26" t="str">
        <f t="shared" si="0"/>
        <v/>
      </c>
      <c r="L28" s="22" t="str">
        <f t="shared" si="1"/>
        <v/>
      </c>
      <c r="M28" s="26">
        <f t="shared" si="2"/>
        <v>0</v>
      </c>
    </row>
    <row r="29" spans="1:13" x14ac:dyDescent="0.3">
      <c r="A29" s="16">
        <f>IFERROR(IF(J29="Catheter","DOES NOT QUALIFY**",INDEX($A$9:A28,MATCH(9.99999999999999E+307,$A$9:A28))+1),1)</f>
        <v>20</v>
      </c>
      <c r="B29" s="18"/>
      <c r="C29" s="21"/>
      <c r="D29" s="18"/>
      <c r="E29" s="18"/>
      <c r="F29" s="18"/>
      <c r="G29" s="18"/>
      <c r="H29" s="21"/>
      <c r="I29" s="18"/>
      <c r="J29" s="18"/>
      <c r="K29" s="27" t="str">
        <f t="shared" si="0"/>
        <v/>
      </c>
      <c r="L29" s="23" t="str">
        <f t="shared" si="1"/>
        <v/>
      </c>
      <c r="M29" s="27">
        <f t="shared" si="2"/>
        <v>0</v>
      </c>
    </row>
    <row r="30" spans="1:13" x14ac:dyDescent="0.3">
      <c r="A30" s="16">
        <f>IFERROR(IF(J30="Catheter","DOES NOT QUALIFY**",INDEX($A$9:A29,MATCH(9.99999999999999E+307,$A$9:A29))+1),1)</f>
        <v>21</v>
      </c>
      <c r="B30" s="18"/>
      <c r="C30" s="21"/>
      <c r="D30" s="18"/>
      <c r="E30" s="18"/>
      <c r="F30" s="18"/>
      <c r="G30" s="18"/>
      <c r="H30" s="21"/>
      <c r="I30" s="18"/>
      <c r="J30" s="18"/>
      <c r="K30" s="24" t="str">
        <f t="shared" si="0"/>
        <v/>
      </c>
      <c r="L30" s="19" t="str">
        <f t="shared" si="1"/>
        <v/>
      </c>
      <c r="M30" s="24">
        <f t="shared" si="2"/>
        <v>0</v>
      </c>
    </row>
    <row r="31" spans="1:13" x14ac:dyDescent="0.3">
      <c r="A31" s="16">
        <f>IFERROR(IF(J31="Catheter","DOES NOT QUALIFY**",INDEX($A$9:A30,MATCH(9.99999999999999E+307,$A$9:A30))+1),1)</f>
        <v>22</v>
      </c>
      <c r="B31" s="18"/>
      <c r="C31" s="21"/>
      <c r="D31" s="18"/>
      <c r="E31" s="18"/>
      <c r="F31" s="18"/>
      <c r="G31" s="18"/>
      <c r="H31" s="21"/>
      <c r="I31" s="18"/>
      <c r="J31" s="18"/>
      <c r="K31" s="24" t="str">
        <f t="shared" si="0"/>
        <v/>
      </c>
      <c r="L31" s="19" t="str">
        <f t="shared" si="1"/>
        <v/>
      </c>
      <c r="M31" s="24">
        <f t="shared" si="2"/>
        <v>0</v>
      </c>
    </row>
    <row r="32" spans="1:13" x14ac:dyDescent="0.3">
      <c r="A32" s="16">
        <f>IFERROR(IF(J32="Catheter","DOES NOT QUALIFY**",INDEX($A$9:A31,MATCH(9.99999999999999E+307,$A$9:A31))+1),1)</f>
        <v>23</v>
      </c>
      <c r="B32" s="18"/>
      <c r="C32" s="21"/>
      <c r="D32" s="18"/>
      <c r="E32" s="18"/>
      <c r="F32" s="18"/>
      <c r="G32" s="18"/>
      <c r="H32" s="21"/>
      <c r="I32" s="18"/>
      <c r="J32" s="18"/>
      <c r="K32" s="24" t="str">
        <f t="shared" si="0"/>
        <v/>
      </c>
      <c r="L32" s="19" t="str">
        <f t="shared" si="1"/>
        <v/>
      </c>
      <c r="M32" s="24">
        <f t="shared" si="2"/>
        <v>0</v>
      </c>
    </row>
    <row r="33" spans="1:13" x14ac:dyDescent="0.3">
      <c r="A33" s="16">
        <f>IFERROR(IF(J33="Catheter","DOES NOT QUALIFY**",INDEX($A$9:A32,MATCH(9.99999999999999E+307,$A$9:A32))+1),1)</f>
        <v>24</v>
      </c>
      <c r="B33" s="18"/>
      <c r="C33" s="21"/>
      <c r="D33" s="18"/>
      <c r="E33" s="18"/>
      <c r="F33" s="18"/>
      <c r="G33" s="18"/>
      <c r="H33" s="21"/>
      <c r="I33" s="18"/>
      <c r="J33" s="18"/>
      <c r="K33" s="25" t="str">
        <f t="shared" si="0"/>
        <v/>
      </c>
      <c r="L33" s="20" t="str">
        <f t="shared" si="1"/>
        <v/>
      </c>
      <c r="M33" s="25">
        <f t="shared" si="2"/>
        <v>0</v>
      </c>
    </row>
    <row r="34" spans="1:13" x14ac:dyDescent="0.3">
      <c r="A34" s="16">
        <f>IFERROR(IF(J34="Catheter","DOES NOT QUALIFY**",INDEX($A$9:A33,MATCH(9.99999999999999E+307,$A$9:A33))+1),1)</f>
        <v>25</v>
      </c>
      <c r="B34" s="18"/>
      <c r="C34" s="21"/>
      <c r="D34" s="18"/>
      <c r="E34" s="18"/>
      <c r="F34" s="18"/>
      <c r="G34" s="18"/>
      <c r="H34" s="21"/>
      <c r="I34" s="18"/>
      <c r="J34" s="18"/>
      <c r="K34" s="24" t="str">
        <f t="shared" si="0"/>
        <v/>
      </c>
      <c r="L34" s="19" t="str">
        <f t="shared" si="1"/>
        <v/>
      </c>
      <c r="M34" s="24">
        <f t="shared" si="2"/>
        <v>0</v>
      </c>
    </row>
    <row r="35" spans="1:13" x14ac:dyDescent="0.3">
      <c r="A35" s="16">
        <f>IFERROR(IF(J35="Catheter","DOES NOT QUALIFY**",INDEX($A$9:A34,MATCH(9.99999999999999E+307,$A$9:A34))+1),1)</f>
        <v>26</v>
      </c>
      <c r="B35" s="18"/>
      <c r="C35" s="21"/>
      <c r="D35" s="18"/>
      <c r="E35" s="18"/>
      <c r="F35" s="18"/>
      <c r="G35" s="18"/>
      <c r="H35" s="21"/>
      <c r="I35" s="18"/>
      <c r="J35" s="18"/>
      <c r="K35" s="25" t="str">
        <f t="shared" si="0"/>
        <v/>
      </c>
      <c r="L35" s="20" t="str">
        <f t="shared" si="1"/>
        <v/>
      </c>
      <c r="M35" s="25">
        <f t="shared" si="2"/>
        <v>0</v>
      </c>
    </row>
    <row r="36" spans="1:13" x14ac:dyDescent="0.3">
      <c r="A36" s="16">
        <f>IFERROR(IF(J36="Catheter","DOES NOT QUALIFY**",INDEX($A$9:A35,MATCH(9.99999999999999E+307,$A$9:A35))+1),1)</f>
        <v>27</v>
      </c>
      <c r="B36" s="18"/>
      <c r="C36" s="21"/>
      <c r="D36" s="18"/>
      <c r="E36" s="18"/>
      <c r="F36" s="18"/>
      <c r="G36" s="18"/>
      <c r="H36" s="21"/>
      <c r="I36" s="18"/>
      <c r="J36" s="18"/>
      <c r="K36" s="24" t="str">
        <f t="shared" si="0"/>
        <v/>
      </c>
      <c r="L36" s="19" t="str">
        <f t="shared" si="1"/>
        <v/>
      </c>
      <c r="M36" s="24">
        <f t="shared" si="2"/>
        <v>0</v>
      </c>
    </row>
    <row r="37" spans="1:13" x14ac:dyDescent="0.3">
      <c r="A37" s="16">
        <f>IFERROR(IF(J37="Catheter","DOES NOT QUALIFY**",INDEX($A$9:A36,MATCH(9.99999999999999E+307,$A$9:A36))+1),1)</f>
        <v>28</v>
      </c>
      <c r="B37" s="18"/>
      <c r="C37" s="21"/>
      <c r="D37" s="18"/>
      <c r="E37" s="18"/>
      <c r="F37" s="18"/>
      <c r="G37" s="18"/>
      <c r="H37" s="21"/>
      <c r="I37" s="18"/>
      <c r="J37" s="18"/>
      <c r="K37" s="25" t="str">
        <f t="shared" si="0"/>
        <v/>
      </c>
      <c r="L37" s="20" t="str">
        <f t="shared" si="1"/>
        <v/>
      </c>
      <c r="M37" s="25">
        <f t="shared" si="2"/>
        <v>0</v>
      </c>
    </row>
    <row r="38" spans="1:13" x14ac:dyDescent="0.3">
      <c r="A38" s="16">
        <f>IFERROR(IF(J38="Catheter","DOES NOT QUALIFY**",INDEX($A$9:A37,MATCH(9.99999999999999E+307,$A$9:A37))+1),1)</f>
        <v>29</v>
      </c>
      <c r="B38" s="18"/>
      <c r="C38" s="21"/>
      <c r="D38" s="18"/>
      <c r="E38" s="18"/>
      <c r="F38" s="18"/>
      <c r="G38" s="18"/>
      <c r="H38" s="21"/>
      <c r="I38" s="18"/>
      <c r="J38" s="18"/>
      <c r="K38" s="24" t="str">
        <f t="shared" si="0"/>
        <v/>
      </c>
      <c r="L38" s="19" t="str">
        <f t="shared" si="1"/>
        <v/>
      </c>
      <c r="M38" s="24">
        <f t="shared" si="2"/>
        <v>0</v>
      </c>
    </row>
    <row r="39" spans="1:13" x14ac:dyDescent="0.3">
      <c r="A39" s="16">
        <f>IFERROR(IF(J39="Catheter","DOES NOT QUALIFY**",INDEX($A$9:A38,MATCH(9.99999999999999E+307,$A$9:A38))+1),1)</f>
        <v>30</v>
      </c>
      <c r="B39" s="18"/>
      <c r="C39" s="21"/>
      <c r="D39" s="18"/>
      <c r="E39" s="18"/>
      <c r="F39" s="18"/>
      <c r="G39" s="18"/>
      <c r="H39" s="21"/>
      <c r="I39" s="18"/>
      <c r="J39" s="18"/>
      <c r="K39" s="25" t="str">
        <f t="shared" si="0"/>
        <v/>
      </c>
      <c r="L39" s="20" t="str">
        <f t="shared" si="1"/>
        <v/>
      </c>
      <c r="M39" s="25">
        <f t="shared" si="2"/>
        <v>0</v>
      </c>
    </row>
    <row r="40" spans="1:13" x14ac:dyDescent="0.3">
      <c r="A40" s="16">
        <f>IFERROR(IF(J40="Catheter","DOES NOT QUALIFY**",INDEX($A$9:A39,MATCH(9.99999999999999E+307,$A$9:A39))+1),1)</f>
        <v>31</v>
      </c>
      <c r="B40" s="18"/>
      <c r="C40" s="21"/>
      <c r="D40" s="18"/>
      <c r="E40" s="18"/>
      <c r="F40" s="18"/>
      <c r="G40" s="18"/>
      <c r="H40" s="21"/>
      <c r="I40" s="18"/>
      <c r="J40" s="18"/>
      <c r="K40" s="24" t="str">
        <f t="shared" si="0"/>
        <v/>
      </c>
      <c r="L40" s="19" t="str">
        <f t="shared" si="1"/>
        <v/>
      </c>
      <c r="M40" s="24">
        <f t="shared" si="2"/>
        <v>0</v>
      </c>
    </row>
    <row r="41" spans="1:13" x14ac:dyDescent="0.3">
      <c r="A41" s="16">
        <f>IFERROR(IF(J41="Catheter","DOES NOT QUALIFY**",INDEX($A$9:A40,MATCH(9.99999999999999E+307,$A$9:A40))+1),1)</f>
        <v>32</v>
      </c>
      <c r="B41" s="18"/>
      <c r="C41" s="21"/>
      <c r="D41" s="18"/>
      <c r="E41" s="18"/>
      <c r="F41" s="18"/>
      <c r="G41" s="18"/>
      <c r="H41" s="21"/>
      <c r="I41" s="18"/>
      <c r="J41" s="18"/>
      <c r="K41" s="25" t="str">
        <f t="shared" si="0"/>
        <v/>
      </c>
      <c r="L41" s="20" t="str">
        <f t="shared" si="1"/>
        <v/>
      </c>
      <c r="M41" s="25">
        <f t="shared" si="2"/>
        <v>0</v>
      </c>
    </row>
    <row r="42" spans="1:13" x14ac:dyDescent="0.3">
      <c r="A42" s="16">
        <f>IFERROR(IF(J42="Catheter","DOES NOT QUALIFY**",INDEX($A$9:A41,MATCH(9.99999999999999E+307,$A$9:A41))+1),1)</f>
        <v>33</v>
      </c>
      <c r="B42" s="18"/>
      <c r="C42" s="21"/>
      <c r="D42" s="18"/>
      <c r="E42" s="18"/>
      <c r="F42" s="18"/>
      <c r="G42" s="18"/>
      <c r="H42" s="21"/>
      <c r="I42" s="18"/>
      <c r="J42" s="18"/>
      <c r="K42" s="24" t="str">
        <f t="shared" si="0"/>
        <v/>
      </c>
      <c r="L42" s="19" t="str">
        <f t="shared" si="1"/>
        <v/>
      </c>
      <c r="M42" s="24">
        <f t="shared" si="2"/>
        <v>0</v>
      </c>
    </row>
    <row r="43" spans="1:13" x14ac:dyDescent="0.3">
      <c r="A43" s="16">
        <f>IFERROR(IF(J43="Catheter","DOES NOT QUALIFY**",INDEX($A$9:A42,MATCH(9.99999999999999E+307,$A$9:A42))+1),1)</f>
        <v>34</v>
      </c>
      <c r="B43" s="18"/>
      <c r="C43" s="21"/>
      <c r="D43" s="18"/>
      <c r="E43" s="18"/>
      <c r="F43" s="18"/>
      <c r="G43" s="18"/>
      <c r="H43" s="21"/>
      <c r="I43" s="18"/>
      <c r="J43" s="18"/>
      <c r="K43" s="25" t="str">
        <f t="shared" si="0"/>
        <v/>
      </c>
      <c r="L43" s="20" t="str">
        <f t="shared" si="1"/>
        <v/>
      </c>
      <c r="M43" s="25">
        <f t="shared" si="2"/>
        <v>0</v>
      </c>
    </row>
    <row r="44" spans="1:13" x14ac:dyDescent="0.3">
      <c r="A44" s="16">
        <f>IFERROR(IF(J44="Catheter","DOES NOT QUALIFY**",INDEX($A$9:A43,MATCH(9.99999999999999E+307,$A$9:A43))+1),1)</f>
        <v>35</v>
      </c>
      <c r="B44" s="18"/>
      <c r="C44" s="21"/>
      <c r="D44" s="18"/>
      <c r="E44" s="18"/>
      <c r="F44" s="18"/>
      <c r="G44" s="18"/>
      <c r="H44" s="21"/>
      <c r="I44" s="18"/>
      <c r="J44" s="18"/>
      <c r="K44" s="24" t="str">
        <f t="shared" si="0"/>
        <v/>
      </c>
      <c r="L44" s="19" t="str">
        <f t="shared" si="1"/>
        <v/>
      </c>
      <c r="M44" s="24">
        <f t="shared" si="2"/>
        <v>0</v>
      </c>
    </row>
    <row r="45" spans="1:13" x14ac:dyDescent="0.3">
      <c r="A45" s="16">
        <f>IFERROR(IF(J45="Catheter","DOES NOT QUALIFY**",INDEX($A$9:A44,MATCH(9.99999999999999E+307,$A$9:A44))+1),1)</f>
        <v>36</v>
      </c>
      <c r="B45" s="18"/>
      <c r="C45" s="21"/>
      <c r="D45" s="18"/>
      <c r="E45" s="18"/>
      <c r="F45" s="18"/>
      <c r="G45" s="18"/>
      <c r="H45" s="21"/>
      <c r="I45" s="18"/>
      <c r="J45" s="18"/>
      <c r="K45" s="25" t="str">
        <f t="shared" si="0"/>
        <v/>
      </c>
      <c r="L45" s="20" t="str">
        <f t="shared" si="1"/>
        <v/>
      </c>
      <c r="M45" s="25">
        <f t="shared" si="2"/>
        <v>0</v>
      </c>
    </row>
    <row r="46" spans="1:13" x14ac:dyDescent="0.3">
      <c r="A46" s="31" t="s">
        <v>20</v>
      </c>
    </row>
    <row r="47" spans="1:13" x14ac:dyDescent="0.3">
      <c r="A47" s="2"/>
      <c r="B47" s="2"/>
      <c r="C47" s="2"/>
      <c r="D47" s="2"/>
      <c r="E47" s="2"/>
      <c r="F47" s="12"/>
      <c r="G47" s="2"/>
      <c r="H47" s="2"/>
      <c r="I47" s="2"/>
      <c r="J47" s="2"/>
      <c r="K47" s="28" t="e">
        <f>AVERAGEIFS(K10:K45,K10:K45,"&lt;&gt;0",J10:J45,"&lt;&gt;Catheter")</f>
        <v>#DIV/0!</v>
      </c>
      <c r="L47" s="29" t="e">
        <f>AVERAGEIFS($L$10:$L$45,$L$10:$L$45,"&lt;&gt;")</f>
        <v>#DIV/0!</v>
      </c>
      <c r="M47" s="30" t="e">
        <f>AVERAGEIFS(M10:M45,M10:M45,"&lt;&gt;0")</f>
        <v>#DIV/0!</v>
      </c>
    </row>
    <row r="51" spans="1:1" x14ac:dyDescent="0.3">
      <c r="A51" t="s">
        <v>21</v>
      </c>
    </row>
  </sheetData>
  <sheetProtection selectLockedCells="1"/>
  <mergeCells count="3">
    <mergeCell ref="A8:J8"/>
    <mergeCell ref="B6:M6"/>
    <mergeCell ref="B7:M7"/>
  </mergeCells>
  <phoneticPr fontId="10" type="noConversion"/>
  <conditionalFormatting sqref="A10:A45">
    <cfRule type="cellIs" dxfId="3" priority="40" stopIfTrue="1" operator="equal">
      <formula>"DOES NOT QUALIFY**"</formula>
    </cfRule>
    <cfRule type="expression" dxfId="2" priority="41">
      <formula>AND(OR($B10&lt;&gt;"",$C10&lt;&gt;"",$D10&lt;&gt;"",$E10&lt;&gt;"",$F10&lt;&gt;"",$G10&lt;&gt;"",$H10&lt;&gt;"",$I10&lt;&gt;"",$J10&lt;&gt;""),OR($B10="",$C10="",$D10="",$E10="",$F10="",$G10="",$H10="",$I10="",$J10=""))</formula>
    </cfRule>
  </conditionalFormatting>
  <conditionalFormatting sqref="B10:J45">
    <cfRule type="expression" dxfId="1" priority="42" stopIfTrue="1">
      <formula>$A10="DOES NOT QUALIFY**"</formula>
    </cfRule>
    <cfRule type="expression" dxfId="0" priority="43">
      <formula>AND(B10="",OR($B10&lt;&gt;"",$C10&lt;&gt;"",$D10&lt;&gt;"",$E10&lt;&gt;"",$F10&lt;&gt;"",$G10&lt;&gt;"",$H10&lt;&gt;"",$I10&lt;&gt;"",$J10&lt;&gt;""))</formula>
    </cfRule>
  </conditionalFormatting>
  <dataValidations count="6">
    <dataValidation type="date" allowBlank="1" showInputMessage="1" showErrorMessage="1" sqref="F1:F5 F46:F1048576 F9" xr:uid="{F591822E-F7A1-4BDB-8CA9-1D85A65B2242}">
      <formula1>44197</formula1>
      <formula2>1132254</formula2>
    </dataValidation>
    <dataValidation type="list" allowBlank="1" showInputMessage="1" showErrorMessage="1" sqref="J10:J45 D10:D45" xr:uid="{EA373115-DF90-4BEC-BD7D-82419964C6AE}">
      <formula1>"Yes, No, Catheter"</formula1>
    </dataValidation>
    <dataValidation type="custom" allowBlank="1" showInputMessage="1" showErrorMessage="1" error="Please enter Catheter (case insensitive) or a number between 0 and 35." prompt="Please enter Catheter (case insensitive) or a number between 0 and 35." sqref="C10:C45" xr:uid="{0D92716B-B66F-4EF8-98F0-EB16DAFDEA6D}">
      <formula1>OR(LOWER(C10)="catheter",AND(ISNUMBER(C10),C10&lt;=35))</formula1>
    </dataValidation>
    <dataValidation type="list" allowBlank="1" showInputMessage="1" showErrorMessage="1" sqref="E10:E45" xr:uid="{846BBD09-26B4-4E34-829D-45B0491688D0}">
      <formula1>"Yes,No"</formula1>
    </dataValidation>
    <dataValidation type="custom" allowBlank="1" showInputMessage="1" showErrorMessage="1" error="Please enter a number between 0 and 35." prompt="Please enter a number between 0 and 35." sqref="H10:H45" xr:uid="{E4380881-503C-47B4-BBBD-E6685BDBAAC2}">
      <formula1>AND(ISNUMBER(H10),H10&gt;=0,H10&lt;36)</formula1>
    </dataValidation>
    <dataValidation type="date" operator="lessThan" allowBlank="1" showInputMessage="1" showErrorMessage="1" errorTitle="ALERT" error="Please enter a date prior to today." promptTitle="00/00/0000" prompt="Must be prior to today's date" sqref="B10:B45 F10:G45" xr:uid="{D50E4E7B-D4D5-44BD-8AD2-CC55299E9F85}">
      <formula1>TODAY()</formula1>
    </dataValidation>
  </dataValidations>
  <pageMargins left="0.7" right="0.7" top="0.75" bottom="0.75" header="0.3" footer="0.3"/>
  <pageSetup scale="58" orientation="landscape" horizontalDpi="1200" verticalDpi="1200" r:id="rId1"/>
  <customProperties>
    <customPr name="_pios_id" r:id="rId2"/>
  </customPropertie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A350B01-2636-4202-B748-16C4D320B03F}">
          <x14:formula1>
            <xm:f>Sheet2!$B$2:$B$3</xm:f>
          </x14:formula1>
          <xm:sqref>I10:I45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3079A-2E1D-48AC-9E10-4F7744D82B1A}">
  <sheetPr codeName="Sheet3"/>
  <dimension ref="A1:E4"/>
  <sheetViews>
    <sheetView workbookViewId="0">
      <selection activeCell="E6" sqref="E6"/>
    </sheetView>
  </sheetViews>
  <sheetFormatPr defaultRowHeight="15.6" x14ac:dyDescent="0.3"/>
  <cols>
    <col min="1" max="1" width="12.19921875" bestFit="1" customWidth="1"/>
    <col min="2" max="2" width="13.19921875" bestFit="1" customWidth="1"/>
  </cols>
  <sheetData>
    <row r="1" spans="1:5" x14ac:dyDescent="0.3">
      <c r="B1" t="s">
        <v>18</v>
      </c>
      <c r="C1" t="s">
        <v>13</v>
      </c>
      <c r="D1" t="s">
        <v>14</v>
      </c>
      <c r="E1" t="s">
        <v>23</v>
      </c>
    </row>
    <row r="2" spans="1:5" x14ac:dyDescent="0.3">
      <c r="A2" t="s">
        <v>17</v>
      </c>
      <c r="B2" t="s">
        <v>13</v>
      </c>
    </row>
    <row r="3" spans="1:5" x14ac:dyDescent="0.3">
      <c r="B3" t="s">
        <v>14</v>
      </c>
    </row>
    <row r="4" spans="1:5" x14ac:dyDescent="0.3">
      <c r="B4" t="s">
        <v>23</v>
      </c>
    </row>
  </sheetData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D1A82-862B-8943-B8F8-5C7A8A8A9F4C}">
  <sheetPr codeName="Sheet2"/>
  <dimension ref="A1:B3"/>
  <sheetViews>
    <sheetView workbookViewId="0">
      <selection activeCell="B4" sqref="B4"/>
    </sheetView>
  </sheetViews>
  <sheetFormatPr defaultColWidth="10.69921875" defaultRowHeight="15.6" x14ac:dyDescent="0.3"/>
  <sheetData>
    <row r="1" spans="1:2" x14ac:dyDescent="0.3">
      <c r="A1" t="s">
        <v>12</v>
      </c>
    </row>
    <row r="2" spans="1:2" x14ac:dyDescent="0.3">
      <c r="B2" t="s">
        <v>13</v>
      </c>
    </row>
    <row r="3" spans="1:2" x14ac:dyDescent="0.3">
      <c r="B3" t="s">
        <v>14</v>
      </c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udience xmlns="2cbb2962-358a-42ee-b32a-d80006234e3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CC593E3E06CC40A0B9CE0F7F32D955" ma:contentTypeVersion="13" ma:contentTypeDescription="Create a new document." ma:contentTypeScope="" ma:versionID="e903e2e5193d39e7c06a2bb7983d9528">
  <xsd:schema xmlns:xsd="http://www.w3.org/2001/XMLSchema" xmlns:xs="http://www.w3.org/2001/XMLSchema" xmlns:p="http://schemas.microsoft.com/office/2006/metadata/properties" xmlns:ns2="2cbb2962-358a-42ee-b32a-d80006234e30" xmlns:ns3="2aacc01c-1189-4a25-8c72-7aefe1adccb3" targetNamespace="http://schemas.microsoft.com/office/2006/metadata/properties" ma:root="true" ma:fieldsID="a9d7c3601db1765b946bdbbad2faa74a" ns2:_="" ns3:_="">
    <xsd:import namespace="2cbb2962-358a-42ee-b32a-d80006234e30"/>
    <xsd:import namespace="2aacc01c-1189-4a25-8c72-7aefe1adcc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Audienc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bb2962-358a-42ee-b32a-d80006234e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Audience" ma:index="19" nillable="true" ma:displayName="Audience" ma:description="This content is directed at the selected audience segment." ma:format="Dropdown" ma:internalName="Audience">
      <xsd:simpleType>
        <xsd:restriction base="dms:Choice">
          <xsd:enumeration value="Physician-Urologist"/>
          <xsd:enumeration value="Patient"/>
          <xsd:enumeration value="Physician-Primary Care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acc01c-1189-4a25-8c72-7aefe1adcc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AED296-F7F2-41AA-88DD-8DE3E1AB206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19bc601-edbc-4c03-aeb7-3716308cdbe1"/>
    <ds:schemaRef ds:uri="http://www.w3.org/XML/1998/namespace"/>
    <ds:schemaRef ds:uri="http://purl.org/dc/dcmitype/"/>
    <ds:schemaRef ds:uri="2cbb2962-358a-42ee-b32a-d80006234e30"/>
  </ds:schemaRefs>
</ds:datastoreItem>
</file>

<file path=customXml/itemProps2.xml><?xml version="1.0" encoding="utf-8"?>
<ds:datastoreItem xmlns:ds="http://schemas.openxmlformats.org/officeDocument/2006/customXml" ds:itemID="{000BB20C-3A59-4B3C-AB11-7685FBA299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3D58FB-AFC3-44D7-A745-4567D71EA2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bb2962-358a-42ee-b32a-d80006234e30"/>
    <ds:schemaRef ds:uri="2aacc01c-1189-4a25-8c72-7aefe1adcc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Sotelo-Clark, Stephanie</cp:lastModifiedBy>
  <cp:revision/>
  <dcterms:created xsi:type="dcterms:W3CDTF">2018-09-26T03:21:58Z</dcterms:created>
  <dcterms:modified xsi:type="dcterms:W3CDTF">2022-01-20T20:41:47Z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0x01010046CC593E3E06CC40A0B9CE0F7F32D955</vt:lpwstr>
  </property>
  <property fmtid="{D5CDD505-2E9C-101B-9397-08002B2CF9AE}" pid="3" name="xd_ProgID">
    <vt:lpwstr/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_ExtendedDescription">
    <vt:lpwstr/>
  </property>
  <property fmtid="{D5CDD505-2E9C-101B-9397-08002B2CF9AE}" pid="7" name="xd_Signature">
    <vt:bool>false</vt:bool>
  </property>
</Properties>
</file>